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iя\Desktop\ЕЛЕКТРОННИЙ ВИКОНКОМ\2021 рік\Виконком 17.11.2021\Проекти 17.11.2021\"/>
    </mc:Choice>
  </mc:AlternateContent>
  <bookViews>
    <workbookView xWindow="0" yWindow="0" windowWidth="20490" windowHeight="7020" tabRatio="837"/>
  </bookViews>
  <sheets>
    <sheet name="Осн. фін. пок." sheetId="14" r:id="rId1"/>
    <sheet name="I. Фін результат" sheetId="20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пок.'!$37:$37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Коефіцієнти'!$A$1:$H$26</definedName>
    <definedName name="_xlnm.Print_Area" localSheetId="6">'6.1. Інша інфо_1'!$A$1:$O$94</definedName>
    <definedName name="_xlnm.Print_Area" localSheetId="7">'6.2. Інша інфо_2'!$A$1:$AE$56</definedName>
    <definedName name="_xlnm.Print_Area" localSheetId="4">'IV. Кап. інвестиції'!$A$1:$J$17</definedName>
    <definedName name="_xlnm.Print_Area" localSheetId="2">'ІІ. Розр. з бюджетом'!$A$1:$J$50</definedName>
    <definedName name="_xlnm.Print_Area" localSheetId="3">'ІІІ. Рух грош. коштів'!$A$1:$J$73</definedName>
    <definedName name="_xlnm.Print_Area" localSheetId="0">'Осн. фін. пок.'!$A$1:$J$127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F59" i="20" l="1"/>
  <c r="D26" i="10" l="1"/>
  <c r="D25" i="10"/>
  <c r="D19" i="10"/>
  <c r="F19" i="10"/>
  <c r="J70" i="10" l="1"/>
  <c r="G70" i="10" l="1"/>
  <c r="C13" i="18"/>
  <c r="C7" i="18" s="1"/>
  <c r="C21" i="18"/>
  <c r="C25" i="18"/>
  <c r="C31" i="18"/>
  <c r="C40" i="19"/>
  <c r="C35" i="19"/>
  <c r="C30" i="19"/>
  <c r="C20" i="19"/>
  <c r="C8" i="19"/>
  <c r="C98" i="20"/>
  <c r="C88" i="20"/>
  <c r="C87" i="20"/>
  <c r="C86" i="20"/>
  <c r="C85" i="20"/>
  <c r="C84" i="20"/>
  <c r="C68" i="20"/>
  <c r="C65" i="20"/>
  <c r="C53" i="20"/>
  <c r="C49" i="20"/>
  <c r="C41" i="20"/>
  <c r="C18" i="20"/>
  <c r="C8" i="20"/>
  <c r="C80" i="20" l="1"/>
  <c r="C43" i="19"/>
  <c r="C79" i="20"/>
  <c r="C17" i="20"/>
  <c r="C60" i="20" s="1"/>
  <c r="F52" i="20"/>
  <c r="C71" i="20" l="1"/>
  <c r="C76" i="20" s="1"/>
  <c r="C18" i="19" s="1"/>
  <c r="C83" i="20"/>
  <c r="J96" i="20"/>
  <c r="J24" i="10" l="1"/>
  <c r="J25" i="10"/>
  <c r="J26" i="10"/>
  <c r="J29" i="18"/>
  <c r="J30" i="18"/>
  <c r="J28" i="18"/>
  <c r="J39" i="19"/>
  <c r="J38" i="19"/>
  <c r="J31" i="19"/>
  <c r="J40" i="20" l="1"/>
  <c r="J28" i="20"/>
  <c r="J25" i="20"/>
  <c r="J24" i="20"/>
  <c r="J16" i="20"/>
  <c r="J14" i="20"/>
  <c r="J11" i="20"/>
  <c r="J12" i="20"/>
  <c r="J13" i="20"/>
  <c r="J10" i="20"/>
  <c r="J9" i="20"/>
  <c r="D8" i="20" l="1"/>
  <c r="D17" i="20"/>
  <c r="D18" i="20"/>
  <c r="D41" i="20"/>
  <c r="D49" i="20"/>
  <c r="D53" i="20"/>
  <c r="D65" i="20"/>
  <c r="D68" i="20"/>
  <c r="D79" i="20"/>
  <c r="D80" i="20"/>
  <c r="D60" i="20" l="1"/>
  <c r="D71" i="20" s="1"/>
  <c r="D76" i="20" s="1"/>
  <c r="E98" i="20"/>
  <c r="D98" i="20"/>
  <c r="J95" i="20"/>
  <c r="I95" i="20"/>
  <c r="H95" i="20"/>
  <c r="G95" i="20"/>
  <c r="J94" i="20"/>
  <c r="I94" i="20"/>
  <c r="H94" i="20"/>
  <c r="G94" i="20"/>
  <c r="J93" i="20"/>
  <c r="I93" i="20"/>
  <c r="H93" i="20"/>
  <c r="G93" i="20"/>
  <c r="J92" i="20"/>
  <c r="I92" i="20"/>
  <c r="H92" i="20"/>
  <c r="H91" i="20" s="1"/>
  <c r="G92" i="20"/>
  <c r="J91" i="20"/>
  <c r="G91" i="20"/>
  <c r="I88" i="20"/>
  <c r="H88" i="20"/>
  <c r="G88" i="20"/>
  <c r="E88" i="20"/>
  <c r="D88" i="20"/>
  <c r="J87" i="20"/>
  <c r="I87" i="20"/>
  <c r="H87" i="20"/>
  <c r="G87" i="20"/>
  <c r="E87" i="20"/>
  <c r="D87" i="20"/>
  <c r="J86" i="20"/>
  <c r="I86" i="20"/>
  <c r="H86" i="20"/>
  <c r="G86" i="20"/>
  <c r="E86" i="20"/>
  <c r="D86" i="20"/>
  <c r="J85" i="20"/>
  <c r="I85" i="20"/>
  <c r="H85" i="20"/>
  <c r="G85" i="20"/>
  <c r="E85" i="20"/>
  <c r="D85" i="20"/>
  <c r="J84" i="20"/>
  <c r="I84" i="20"/>
  <c r="H84" i="20"/>
  <c r="G84" i="20"/>
  <c r="E84" i="20"/>
  <c r="D84" i="20"/>
  <c r="F81" i="20"/>
  <c r="F75" i="20"/>
  <c r="F74" i="20"/>
  <c r="F73" i="20"/>
  <c r="F72" i="20"/>
  <c r="F70" i="20"/>
  <c r="F69" i="20"/>
  <c r="J68" i="20"/>
  <c r="I68" i="20"/>
  <c r="H68" i="20"/>
  <c r="G68" i="20"/>
  <c r="E68" i="20"/>
  <c r="F67" i="20"/>
  <c r="F66" i="20"/>
  <c r="J65" i="20"/>
  <c r="I65" i="20"/>
  <c r="H65" i="20"/>
  <c r="G65" i="20"/>
  <c r="F65" i="20" s="1"/>
  <c r="E65" i="20"/>
  <c r="F64" i="20"/>
  <c r="F63" i="20"/>
  <c r="F62" i="20"/>
  <c r="F61" i="20"/>
  <c r="F58" i="20"/>
  <c r="F57" i="20"/>
  <c r="F56" i="20"/>
  <c r="F54" i="20"/>
  <c r="I53" i="20"/>
  <c r="I97" i="20" s="1"/>
  <c r="H53" i="20"/>
  <c r="H97" i="20" s="1"/>
  <c r="G53" i="20"/>
  <c r="G97" i="20" s="1"/>
  <c r="E53" i="20"/>
  <c r="F51" i="20"/>
  <c r="F50" i="20"/>
  <c r="J49" i="20"/>
  <c r="I49" i="20"/>
  <c r="H49" i="20"/>
  <c r="G49" i="20"/>
  <c r="E49" i="20"/>
  <c r="F48" i="20"/>
  <c r="F47" i="20"/>
  <c r="F46" i="20"/>
  <c r="J45" i="20"/>
  <c r="I45" i="20"/>
  <c r="H45" i="20"/>
  <c r="G45" i="20"/>
  <c r="F45" i="20" s="1"/>
  <c r="F44" i="20"/>
  <c r="F43" i="20"/>
  <c r="F42" i="20"/>
  <c r="J41" i="20"/>
  <c r="I41" i="20"/>
  <c r="H41" i="20"/>
  <c r="G41" i="20"/>
  <c r="F41" i="20" s="1"/>
  <c r="E41" i="20"/>
  <c r="F39" i="20"/>
  <c r="F38" i="20"/>
  <c r="F37" i="20"/>
  <c r="F36" i="20"/>
  <c r="F35" i="20"/>
  <c r="F34" i="20"/>
  <c r="F32" i="20"/>
  <c r="F31" i="20"/>
  <c r="F30" i="20"/>
  <c r="F29" i="20"/>
  <c r="F27" i="20"/>
  <c r="F26" i="20"/>
  <c r="F23" i="20"/>
  <c r="F22" i="20"/>
  <c r="F21" i="20"/>
  <c r="F20" i="20"/>
  <c r="F19" i="20"/>
  <c r="J18" i="20"/>
  <c r="I18" i="20"/>
  <c r="H18" i="20"/>
  <c r="G18" i="20"/>
  <c r="E18" i="20"/>
  <c r="I8" i="20"/>
  <c r="I7" i="20" s="1"/>
  <c r="H8" i="20"/>
  <c r="H7" i="20" s="1"/>
  <c r="G8" i="20"/>
  <c r="G7" i="20" s="1"/>
  <c r="E8" i="20"/>
  <c r="E17" i="20" s="1"/>
  <c r="E60" i="20" s="1"/>
  <c r="E79" i="20" l="1"/>
  <c r="F68" i="20"/>
  <c r="F94" i="20"/>
  <c r="F95" i="20"/>
  <c r="F86" i="20"/>
  <c r="F87" i="20"/>
  <c r="F85" i="20"/>
  <c r="F84" i="20"/>
  <c r="F49" i="20"/>
  <c r="F18" i="20"/>
  <c r="I17" i="20"/>
  <c r="I91" i="20"/>
  <c r="I79" i="20"/>
  <c r="H80" i="20"/>
  <c r="H79" i="20"/>
  <c r="F91" i="20"/>
  <c r="F92" i="20"/>
  <c r="F93" i="20"/>
  <c r="H98" i="20"/>
  <c r="E83" i="20"/>
  <c r="E71" i="20"/>
  <c r="E76" i="20" s="1"/>
  <c r="E78" i="20" s="1"/>
  <c r="I98" i="20"/>
  <c r="H17" i="20"/>
  <c r="E80" i="20"/>
  <c r="G80" i="20"/>
  <c r="I80" i="20"/>
  <c r="G98" i="20"/>
  <c r="M70" i="10"/>
  <c r="I71" i="20" l="1"/>
  <c r="I76" i="20" s="1"/>
  <c r="I78" i="20" s="1"/>
  <c r="I83" i="20"/>
  <c r="D83" i="20"/>
  <c r="H83" i="20"/>
  <c r="H71" i="20"/>
  <c r="H76" i="20" s="1"/>
  <c r="J71" i="20"/>
  <c r="J76" i="20" s="1"/>
  <c r="I77" i="20" l="1"/>
  <c r="J78" i="20"/>
  <c r="J77" i="20"/>
  <c r="H78" i="20"/>
  <c r="H77" i="20"/>
  <c r="D70" i="10" l="1"/>
  <c r="F68" i="18" l="1"/>
  <c r="V34" i="9" l="1"/>
  <c r="Q34" i="9"/>
  <c r="AB31" i="9" l="1"/>
  <c r="AC31" i="9"/>
  <c r="AD31" i="9"/>
  <c r="AE31" i="9"/>
  <c r="AB32" i="9"/>
  <c r="AC32" i="9"/>
  <c r="AD32" i="9"/>
  <c r="AE32" i="9"/>
  <c r="AB33" i="9"/>
  <c r="AC33" i="9"/>
  <c r="AD33" i="9"/>
  <c r="AE33" i="9"/>
  <c r="AB34" i="9"/>
  <c r="AC34" i="9"/>
  <c r="AD34" i="9"/>
  <c r="AE34" i="9"/>
  <c r="AB35" i="9"/>
  <c r="AC35" i="9"/>
  <c r="AD35" i="9"/>
  <c r="AE35" i="9"/>
  <c r="AB36" i="9"/>
  <c r="AC36" i="9"/>
  <c r="AD36" i="9"/>
  <c r="AE36" i="9"/>
  <c r="V31" i="9"/>
  <c r="V32" i="9"/>
  <c r="V33" i="9"/>
  <c r="V35" i="9"/>
  <c r="V36" i="9"/>
  <c r="Q31" i="9"/>
  <c r="Q32" i="9"/>
  <c r="Q33" i="9"/>
  <c r="Q35" i="9"/>
  <c r="Q36" i="9"/>
  <c r="L31" i="9"/>
  <c r="L32" i="9"/>
  <c r="L33" i="9"/>
  <c r="L34" i="9"/>
  <c r="L35" i="9"/>
  <c r="L36" i="9"/>
  <c r="G31" i="9"/>
  <c r="G32" i="9"/>
  <c r="G33" i="9"/>
  <c r="G34" i="9"/>
  <c r="G35" i="9"/>
  <c r="G36" i="9"/>
  <c r="AA36" i="9" l="1"/>
  <c r="AA34" i="9"/>
  <c r="AA32" i="9"/>
  <c r="AA33" i="9"/>
  <c r="AA31" i="9"/>
  <c r="AA35" i="9"/>
  <c r="C6" i="3"/>
  <c r="C86" i="14" s="1"/>
  <c r="D6" i="3"/>
  <c r="D86" i="14" s="1"/>
  <c r="F8" i="3"/>
  <c r="C40" i="14"/>
  <c r="J19" i="10"/>
  <c r="E120" i="14"/>
  <c r="E119" i="14"/>
  <c r="E118" i="14"/>
  <c r="D123" i="14"/>
  <c r="C44" i="14"/>
  <c r="G31" i="18"/>
  <c r="G25" i="18" s="1"/>
  <c r="O53" i="9"/>
  <c r="Q53" i="9"/>
  <c r="S53" i="9"/>
  <c r="M46" i="9"/>
  <c r="G53" i="9"/>
  <c r="I53" i="9"/>
  <c r="K53" i="9"/>
  <c r="E53" i="9"/>
  <c r="F15" i="10"/>
  <c r="H15" i="10"/>
  <c r="J15" i="10"/>
  <c r="D15" i="10"/>
  <c r="F11" i="10"/>
  <c r="F23" i="10" s="1"/>
  <c r="D122" i="14" s="1"/>
  <c r="H11" i="10"/>
  <c r="J11" i="10"/>
  <c r="J23" i="10" s="1"/>
  <c r="F122" i="14" s="1"/>
  <c r="D11" i="10"/>
  <c r="D23" i="10" s="1"/>
  <c r="C122" i="14" s="1"/>
  <c r="H20" i="19"/>
  <c r="I20" i="19"/>
  <c r="J20" i="19"/>
  <c r="G20" i="19"/>
  <c r="D20" i="19"/>
  <c r="E20" i="19"/>
  <c r="E64" i="14" s="1"/>
  <c r="W22" i="9"/>
  <c r="Q22" i="9"/>
  <c r="T22" i="9"/>
  <c r="V10" i="9"/>
  <c r="N10" i="9"/>
  <c r="R10" i="9"/>
  <c r="K79" i="10"/>
  <c r="G112" i="14"/>
  <c r="H112" i="14"/>
  <c r="I112" i="14"/>
  <c r="J112" i="14"/>
  <c r="G108" i="14"/>
  <c r="H108" i="14"/>
  <c r="I108" i="14"/>
  <c r="J108" i="14"/>
  <c r="C112" i="14"/>
  <c r="D112" i="14"/>
  <c r="E112" i="14"/>
  <c r="C108" i="14"/>
  <c r="D108" i="14"/>
  <c r="E108" i="14"/>
  <c r="F113" i="14"/>
  <c r="F114" i="14"/>
  <c r="F115" i="14"/>
  <c r="F109" i="14"/>
  <c r="F110" i="14"/>
  <c r="F111" i="14"/>
  <c r="D94" i="10"/>
  <c r="G94" i="10"/>
  <c r="J94" i="10"/>
  <c r="M91" i="10"/>
  <c r="M88" i="10"/>
  <c r="M85" i="10"/>
  <c r="C123" i="14"/>
  <c r="F124" i="14"/>
  <c r="C124" i="14"/>
  <c r="F125" i="14"/>
  <c r="C125" i="14"/>
  <c r="E123" i="14"/>
  <c r="E124" i="14"/>
  <c r="E125" i="14"/>
  <c r="E122" i="14"/>
  <c r="D124" i="14"/>
  <c r="D125" i="14"/>
  <c r="D121" i="14"/>
  <c r="E121" i="14"/>
  <c r="C121" i="14"/>
  <c r="F119" i="14"/>
  <c r="F120" i="14"/>
  <c r="F118" i="14"/>
  <c r="D119" i="14"/>
  <c r="D120" i="14"/>
  <c r="D118" i="14"/>
  <c r="C119" i="14"/>
  <c r="C118" i="14"/>
  <c r="C120" i="14"/>
  <c r="D103" i="14"/>
  <c r="E103" i="14"/>
  <c r="F103" i="14"/>
  <c r="C103" i="14"/>
  <c r="D39" i="14"/>
  <c r="D45" i="14"/>
  <c r="D49" i="14"/>
  <c r="D50" i="14"/>
  <c r="D51" i="14"/>
  <c r="D52" i="14"/>
  <c r="D56" i="14"/>
  <c r="D57" i="14"/>
  <c r="D58" i="14"/>
  <c r="D59" i="14"/>
  <c r="E39" i="14"/>
  <c r="E45" i="14"/>
  <c r="E49" i="14"/>
  <c r="E50" i="14"/>
  <c r="E51" i="14"/>
  <c r="E52" i="14"/>
  <c r="E56" i="14"/>
  <c r="E57" i="14"/>
  <c r="E58" i="14"/>
  <c r="E59" i="14"/>
  <c r="C39" i="14"/>
  <c r="C42" i="14"/>
  <c r="C43" i="14"/>
  <c r="C50" i="14"/>
  <c r="C52" i="14"/>
  <c r="C49" i="14"/>
  <c r="C51" i="14"/>
  <c r="C53" i="14"/>
  <c r="C54" i="14"/>
  <c r="C56" i="14"/>
  <c r="C57" i="14"/>
  <c r="C58" i="14"/>
  <c r="C59" i="14"/>
  <c r="D95" i="14"/>
  <c r="E95" i="14"/>
  <c r="F95" i="14"/>
  <c r="C95" i="14"/>
  <c r="H6" i="3"/>
  <c r="I6" i="3"/>
  <c r="J6" i="3"/>
  <c r="G6" i="3"/>
  <c r="E6" i="3"/>
  <c r="E86" i="14" s="1"/>
  <c r="D78" i="14"/>
  <c r="D83" i="14"/>
  <c r="E78" i="14"/>
  <c r="E83" i="14"/>
  <c r="F78" i="14"/>
  <c r="C39" i="18"/>
  <c r="C44" i="18"/>
  <c r="C50" i="18" s="1"/>
  <c r="C81" i="14" s="1"/>
  <c r="C54" i="18"/>
  <c r="C52" i="18" s="1"/>
  <c r="C61" i="18"/>
  <c r="C59" i="18" s="1"/>
  <c r="C78" i="14"/>
  <c r="C83" i="14"/>
  <c r="D79" i="14"/>
  <c r="E79" i="14"/>
  <c r="C79" i="14"/>
  <c r="F70" i="18"/>
  <c r="F83" i="14" s="1"/>
  <c r="F66" i="18"/>
  <c r="F65" i="18"/>
  <c r="F60" i="18"/>
  <c r="F64" i="18"/>
  <c r="F63" i="18"/>
  <c r="F62" i="18"/>
  <c r="J61" i="18"/>
  <c r="J59" i="18"/>
  <c r="I61" i="18"/>
  <c r="I59" i="18"/>
  <c r="H61" i="18"/>
  <c r="H59" i="18"/>
  <c r="G61" i="18"/>
  <c r="G59" i="18"/>
  <c r="F59" i="18" s="1"/>
  <c r="E61" i="18"/>
  <c r="E59" i="18" s="1"/>
  <c r="D61" i="18"/>
  <c r="D59" i="18" s="1"/>
  <c r="J54" i="18"/>
  <c r="J52" i="18" s="1"/>
  <c r="J67" i="18"/>
  <c r="I54" i="18"/>
  <c r="I52" i="18"/>
  <c r="I67" i="18" s="1"/>
  <c r="H54" i="18"/>
  <c r="G54" i="18"/>
  <c r="G52" i="18" s="1"/>
  <c r="G67" i="18" s="1"/>
  <c r="E54" i="18"/>
  <c r="E52" i="18" s="1"/>
  <c r="E67" i="18" s="1"/>
  <c r="E82" i="14" s="1"/>
  <c r="D54" i="18"/>
  <c r="D52" i="18" s="1"/>
  <c r="D67" i="18" s="1"/>
  <c r="D82" i="14" s="1"/>
  <c r="F53" i="18"/>
  <c r="F55" i="18"/>
  <c r="F56" i="18"/>
  <c r="F57" i="18"/>
  <c r="F58" i="18"/>
  <c r="H44" i="18"/>
  <c r="I44" i="18"/>
  <c r="J44" i="18"/>
  <c r="G44" i="18"/>
  <c r="D44" i="18"/>
  <c r="E44" i="18"/>
  <c r="F49" i="18"/>
  <c r="F48" i="18"/>
  <c r="F47" i="18"/>
  <c r="F46" i="18"/>
  <c r="F45" i="18"/>
  <c r="H39" i="18"/>
  <c r="I39" i="18"/>
  <c r="J39" i="18"/>
  <c r="G39" i="18"/>
  <c r="D39" i="18"/>
  <c r="E39" i="18"/>
  <c r="E50" i="18" s="1"/>
  <c r="E81" i="14" s="1"/>
  <c r="H31" i="18"/>
  <c r="H25" i="18" s="1"/>
  <c r="I31" i="18"/>
  <c r="I25" i="18" s="1"/>
  <c r="J31" i="18"/>
  <c r="J25" i="18" s="1"/>
  <c r="D31" i="18"/>
  <c r="D25" i="18" s="1"/>
  <c r="E31" i="18"/>
  <c r="E25" i="18" s="1"/>
  <c r="J21" i="18"/>
  <c r="I21" i="18"/>
  <c r="H21" i="18"/>
  <c r="G21" i="18"/>
  <c r="E21" i="18"/>
  <c r="D21" i="18"/>
  <c r="H13" i="18"/>
  <c r="H7" i="18" s="1"/>
  <c r="I13" i="18"/>
  <c r="I7" i="18" s="1"/>
  <c r="J13" i="18"/>
  <c r="J7" i="18" s="1"/>
  <c r="G13" i="18"/>
  <c r="G7" i="18" s="1"/>
  <c r="D13" i="18"/>
  <c r="D7" i="18" s="1"/>
  <c r="E13" i="18"/>
  <c r="E7" i="18" s="1"/>
  <c r="F8" i="18"/>
  <c r="F9" i="18"/>
  <c r="F10" i="18"/>
  <c r="F11" i="18"/>
  <c r="F79" i="14" s="1"/>
  <c r="G79" i="14" s="1"/>
  <c r="H79" i="14" s="1"/>
  <c r="I79" i="14" s="1"/>
  <c r="J79" i="14" s="1"/>
  <c r="F12" i="18"/>
  <c r="F14" i="18"/>
  <c r="F15" i="18"/>
  <c r="F16" i="18"/>
  <c r="F17" i="18"/>
  <c r="F22" i="18"/>
  <c r="F23" i="18"/>
  <c r="F24" i="18"/>
  <c r="F26" i="18"/>
  <c r="F27" i="18"/>
  <c r="F32" i="18"/>
  <c r="F33" i="18"/>
  <c r="F34" i="18"/>
  <c r="F35" i="18"/>
  <c r="F36" i="18"/>
  <c r="F19" i="18"/>
  <c r="D75" i="14"/>
  <c r="E75" i="14"/>
  <c r="C75" i="14"/>
  <c r="D74" i="14"/>
  <c r="E74" i="14"/>
  <c r="C74" i="14"/>
  <c r="C73" i="14"/>
  <c r="C72" i="14"/>
  <c r="D71" i="14"/>
  <c r="E71" i="14"/>
  <c r="C71" i="14"/>
  <c r="D70" i="14"/>
  <c r="E70" i="14"/>
  <c r="C70" i="14"/>
  <c r="D69" i="14"/>
  <c r="E69" i="14"/>
  <c r="C69" i="14"/>
  <c r="D68" i="14"/>
  <c r="E68" i="14"/>
  <c r="C68" i="14"/>
  <c r="D67" i="14"/>
  <c r="E67" i="14"/>
  <c r="C67" i="14"/>
  <c r="D66" i="14"/>
  <c r="E66" i="14"/>
  <c r="C66" i="14"/>
  <c r="D65" i="14"/>
  <c r="E65" i="14"/>
  <c r="C65" i="14"/>
  <c r="D64" i="14"/>
  <c r="C64" i="14"/>
  <c r="H40" i="19"/>
  <c r="I40" i="19"/>
  <c r="J40" i="19"/>
  <c r="G40" i="19"/>
  <c r="D40" i="19"/>
  <c r="E40" i="19"/>
  <c r="J35" i="19"/>
  <c r="I35" i="19"/>
  <c r="H35" i="19"/>
  <c r="G35" i="19"/>
  <c r="E35" i="19"/>
  <c r="E73" i="14" s="1"/>
  <c r="D35" i="19"/>
  <c r="D73" i="14" s="1"/>
  <c r="H30" i="19"/>
  <c r="H43" i="19" s="1"/>
  <c r="I30" i="19"/>
  <c r="J30" i="19"/>
  <c r="J43" i="19" s="1"/>
  <c r="G30" i="19"/>
  <c r="D30" i="19"/>
  <c r="D72" i="14" s="1"/>
  <c r="E30" i="19"/>
  <c r="E72" i="14" s="1"/>
  <c r="F22" i="19"/>
  <c r="F66" i="14" s="1"/>
  <c r="F23" i="19"/>
  <c r="F67" i="14" s="1"/>
  <c r="F24" i="19"/>
  <c r="F68" i="14" s="1"/>
  <c r="F25" i="19"/>
  <c r="F69" i="14" s="1"/>
  <c r="F26" i="19"/>
  <c r="F70" i="14" s="1"/>
  <c r="F27" i="19"/>
  <c r="F71" i="14" s="1"/>
  <c r="F28" i="19"/>
  <c r="F29" i="19"/>
  <c r="F32" i="19"/>
  <c r="F33" i="19"/>
  <c r="F34" i="19"/>
  <c r="F36" i="19"/>
  <c r="F74" i="14" s="1"/>
  <c r="F37" i="19"/>
  <c r="F75" i="14"/>
  <c r="G75" i="14" s="1"/>
  <c r="H75" i="14" s="1"/>
  <c r="I75" i="14" s="1"/>
  <c r="J75" i="14" s="1"/>
  <c r="F41" i="19"/>
  <c r="F42" i="19"/>
  <c r="H8" i="19"/>
  <c r="I8" i="19"/>
  <c r="J8" i="19"/>
  <c r="G8" i="19"/>
  <c r="D8" i="19"/>
  <c r="D18" i="19" s="1"/>
  <c r="E8" i="19"/>
  <c r="D40" i="14"/>
  <c r="E40" i="14"/>
  <c r="D42" i="14"/>
  <c r="D43" i="14"/>
  <c r="D54" i="14"/>
  <c r="E42" i="14"/>
  <c r="E43" i="14"/>
  <c r="E54" i="14"/>
  <c r="F50" i="14"/>
  <c r="F52" i="14"/>
  <c r="F56" i="14"/>
  <c r="F59" i="14"/>
  <c r="D44" i="14"/>
  <c r="E44" i="14"/>
  <c r="D53" i="14"/>
  <c r="E53" i="14"/>
  <c r="F49" i="14"/>
  <c r="F51" i="14"/>
  <c r="F57" i="14"/>
  <c r="F58" i="14"/>
  <c r="F12" i="19"/>
  <c r="F13" i="19"/>
  <c r="F15" i="19"/>
  <c r="F16" i="19"/>
  <c r="F17" i="19"/>
  <c r="G30" i="9"/>
  <c r="AD30" i="9"/>
  <c r="AB30" i="9"/>
  <c r="AC30" i="9"/>
  <c r="AE30" i="9"/>
  <c r="L30" i="9"/>
  <c r="Q30" i="9"/>
  <c r="V30" i="9"/>
  <c r="F21" i="19"/>
  <c r="F65" i="14"/>
  <c r="F14" i="19"/>
  <c r="F11" i="19"/>
  <c r="F10" i="19"/>
  <c r="F9" i="19"/>
  <c r="M52" i="9"/>
  <c r="M51" i="9"/>
  <c r="M50" i="9"/>
  <c r="M49" i="9"/>
  <c r="M48" i="9"/>
  <c r="M47" i="9"/>
  <c r="Z37" i="9"/>
  <c r="Y37" i="9"/>
  <c r="X37" i="9"/>
  <c r="W37" i="9"/>
  <c r="U37" i="9"/>
  <c r="T37" i="9"/>
  <c r="S37" i="9"/>
  <c r="R37" i="9"/>
  <c r="P37" i="9"/>
  <c r="O37" i="9"/>
  <c r="N37" i="9"/>
  <c r="M37" i="9"/>
  <c r="K37" i="9"/>
  <c r="J37" i="9"/>
  <c r="I37" i="9"/>
  <c r="H37" i="9"/>
  <c r="F12" i="3"/>
  <c r="F10" i="3"/>
  <c r="F9" i="3"/>
  <c r="F7" i="3"/>
  <c r="F42" i="18"/>
  <c r="F41" i="18"/>
  <c r="F40" i="18"/>
  <c r="B48" i="14"/>
  <c r="F61" i="18"/>
  <c r="F20" i="19"/>
  <c r="F64" i="14" s="1"/>
  <c r="C76" i="14"/>
  <c r="F20" i="18"/>
  <c r="C45" i="14"/>
  <c r="C80" i="14"/>
  <c r="D47" i="14"/>
  <c r="E61" i="14"/>
  <c r="D61" i="14"/>
  <c r="C61" i="14"/>
  <c r="E47" i="14"/>
  <c r="C47" i="14"/>
  <c r="F47" i="14"/>
  <c r="G13" i="11" s="1"/>
  <c r="F13" i="18" l="1"/>
  <c r="E41" i="14"/>
  <c r="D50" i="18"/>
  <c r="D81" i="14" s="1"/>
  <c r="J50" i="18"/>
  <c r="F8" i="19"/>
  <c r="C67" i="18"/>
  <c r="C82" i="14" s="1"/>
  <c r="M94" i="10"/>
  <c r="F7" i="18"/>
  <c r="D41" i="14"/>
  <c r="C117" i="14"/>
  <c r="D117" i="14"/>
  <c r="E117" i="14"/>
  <c r="M53" i="9"/>
  <c r="G37" i="9"/>
  <c r="Q37" i="9"/>
  <c r="AE37" i="9"/>
  <c r="AD37" i="9"/>
  <c r="L37" i="9"/>
  <c r="V37" i="9"/>
  <c r="AB37" i="9"/>
  <c r="F117" i="14"/>
  <c r="F53" i="14"/>
  <c r="D62" i="14"/>
  <c r="C41" i="14"/>
  <c r="C46" i="14" s="1"/>
  <c r="C55" i="14" s="1"/>
  <c r="C60" i="14" s="1"/>
  <c r="C84" i="14"/>
  <c r="D43" i="19"/>
  <c r="D76" i="14" s="1"/>
  <c r="D18" i="18"/>
  <c r="D37" i="18" s="1"/>
  <c r="I18" i="18"/>
  <c r="I37" i="18" s="1"/>
  <c r="I71" i="18" s="1"/>
  <c r="G50" i="18"/>
  <c r="AC37" i="9"/>
  <c r="F43" i="14"/>
  <c r="E43" i="19"/>
  <c r="E76" i="14" s="1"/>
  <c r="G43" i="19"/>
  <c r="I43" i="19"/>
  <c r="F40" i="19"/>
  <c r="E18" i="18"/>
  <c r="E37" i="18" s="1"/>
  <c r="E68" i="18" s="1"/>
  <c r="E71" i="18" s="1"/>
  <c r="F44" i="18"/>
  <c r="I50" i="18"/>
  <c r="F35" i="19"/>
  <c r="F73" i="14" s="1"/>
  <c r="G73" i="14" s="1"/>
  <c r="H73" i="14" s="1"/>
  <c r="I73" i="14" s="1"/>
  <c r="J73" i="14" s="1"/>
  <c r="F42" i="14"/>
  <c r="G42" i="14" s="1"/>
  <c r="H42" i="14" s="1"/>
  <c r="I42" i="14" s="1"/>
  <c r="J42" i="14" s="1"/>
  <c r="F6" i="3"/>
  <c r="J18" i="18"/>
  <c r="J37" i="18" s="1"/>
  <c r="J71" i="18" s="1"/>
  <c r="F30" i="19"/>
  <c r="F72" i="14" s="1"/>
  <c r="G72" i="14" s="1"/>
  <c r="H72" i="14" s="1"/>
  <c r="I72" i="14" s="1"/>
  <c r="J72" i="14" s="1"/>
  <c r="F121" i="14"/>
  <c r="E80" i="14"/>
  <c r="E84" i="14" s="1"/>
  <c r="F25" i="18"/>
  <c r="F31" i="18"/>
  <c r="F112" i="14"/>
  <c r="AA30" i="9"/>
  <c r="D46" i="14"/>
  <c r="D55" i="14" s="1"/>
  <c r="D60" i="14" s="1"/>
  <c r="G18" i="18"/>
  <c r="F21" i="18"/>
  <c r="H50" i="18"/>
  <c r="F50" i="18" s="1"/>
  <c r="F81" i="14" s="1"/>
  <c r="F39" i="18"/>
  <c r="H52" i="18"/>
  <c r="F54" i="18"/>
  <c r="F108" i="14"/>
  <c r="AA37" i="9" l="1"/>
  <c r="F43" i="19"/>
  <c r="F76" i="14" s="1"/>
  <c r="G76" i="14" s="1"/>
  <c r="H76" i="14" s="1"/>
  <c r="I76" i="14" s="1"/>
  <c r="J76" i="14" s="1"/>
  <c r="E62" i="14"/>
  <c r="E18" i="19"/>
  <c r="D71" i="18"/>
  <c r="D80" i="14"/>
  <c r="D84" i="14" s="1"/>
  <c r="G17" i="11"/>
  <c r="F86" i="14"/>
  <c r="F44" i="14"/>
  <c r="G44" i="14" s="1"/>
  <c r="H44" i="14" s="1"/>
  <c r="I44" i="14" s="1"/>
  <c r="J44" i="14" s="1"/>
  <c r="H18" i="19"/>
  <c r="F54" i="14"/>
  <c r="J18" i="19"/>
  <c r="F52" i="18"/>
  <c r="H67" i="18"/>
  <c r="F67" i="18" s="1"/>
  <c r="F82" i="14" s="1"/>
  <c r="H18" i="18"/>
  <c r="H37" i="18" s="1"/>
  <c r="G37" i="18"/>
  <c r="G86" i="14" l="1"/>
  <c r="H86" i="14" s="1"/>
  <c r="I86" i="14" s="1"/>
  <c r="J86" i="14" s="1"/>
  <c r="C62" i="14"/>
  <c r="H71" i="18"/>
  <c r="I18" i="19"/>
  <c r="G71" i="18"/>
  <c r="F37" i="18"/>
  <c r="F18" i="18"/>
  <c r="F80" i="14" l="1"/>
  <c r="F71" i="18"/>
  <c r="G79" i="20" l="1"/>
  <c r="G17" i="20"/>
  <c r="G83" i="20" l="1"/>
  <c r="G71" i="20"/>
  <c r="G76" i="20" s="1"/>
  <c r="G78" i="20" l="1"/>
  <c r="G18" i="19"/>
  <c r="J83" i="20"/>
  <c r="F83" i="20" s="1"/>
  <c r="F71" i="20"/>
  <c r="F76" i="20"/>
  <c r="J15" i="20"/>
  <c r="J8" i="20" s="1"/>
  <c r="F18" i="19" l="1"/>
  <c r="F77" i="20"/>
  <c r="F61" i="14" s="1"/>
  <c r="G61" i="14" s="1"/>
  <c r="H61" i="14" s="1"/>
  <c r="I61" i="14" s="1"/>
  <c r="J61" i="14" s="1"/>
  <c r="F78" i="20"/>
  <c r="F62" i="14" s="1"/>
  <c r="J7" i="20"/>
  <c r="F8" i="20"/>
  <c r="F40" i="14" l="1"/>
  <c r="G40" i="14" s="1"/>
  <c r="H40" i="14" s="1"/>
  <c r="I40" i="14" s="1"/>
  <c r="J40" i="14" s="1"/>
  <c r="J17" i="20"/>
  <c r="J79" i="20"/>
  <c r="F7" i="20"/>
  <c r="F79" i="20" l="1"/>
  <c r="F39" i="14"/>
  <c r="F17" i="20"/>
  <c r="G8" i="11" l="1"/>
  <c r="F48" i="14"/>
  <c r="G18" i="11"/>
  <c r="F41" i="14"/>
  <c r="G39" i="14"/>
  <c r="G7" i="11" l="1"/>
  <c r="H39" i="14"/>
  <c r="G41" i="14"/>
  <c r="G46" i="14" s="1"/>
  <c r="G55" i="14" s="1"/>
  <c r="G60" i="14" s="1"/>
  <c r="H41" i="14" l="1"/>
  <c r="H46" i="14" s="1"/>
  <c r="H55" i="14" s="1"/>
  <c r="H60" i="14" s="1"/>
  <c r="I39" i="14"/>
  <c r="I41" i="14" l="1"/>
  <c r="I46" i="14" s="1"/>
  <c r="I55" i="14" s="1"/>
  <c r="I60" i="14" s="1"/>
  <c r="J39" i="14"/>
  <c r="J41" i="14" s="1"/>
  <c r="J46" i="14" s="1"/>
  <c r="J55" i="14" s="1"/>
  <c r="J60" i="14" s="1"/>
  <c r="J88" i="20"/>
  <c r="F88" i="20" s="1"/>
  <c r="F55" i="20"/>
  <c r="J53" i="20"/>
  <c r="J97" i="20" s="1"/>
  <c r="F53" i="20" l="1"/>
  <c r="F45" i="14" s="1"/>
  <c r="F46" i="14" s="1"/>
  <c r="F55" i="14" s="1"/>
  <c r="F60" i="14" s="1"/>
  <c r="G11" i="11" s="1"/>
  <c r="J80" i="20"/>
  <c r="J98" i="20"/>
  <c r="F98" i="20" s="1"/>
  <c r="F97" i="20"/>
  <c r="F80" i="20"/>
</calcChain>
</file>

<file path=xl/sharedStrings.xml><?xml version="1.0" encoding="utf-8"?>
<sst xmlns="http://schemas.openxmlformats.org/spreadsheetml/2006/main" count="1115" uniqueCount="476">
  <si>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</si>
  <si>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</si>
  <si>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</si>
  <si>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</si>
  <si>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</si>
  <si>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</si>
  <si>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</si>
  <si>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</si>
  <si>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</si>
  <si>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</si>
  <si>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</si>
  <si>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</si>
  <si>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</si>
  <si>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</si>
  <si>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</si>
  <si>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</si>
  <si>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</si>
  <si>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</si>
  <si>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</si>
  <si>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</si>
  <si>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</si>
  <si>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</si>
  <si>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Плановий рік (усього)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</si>
  <si>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</si>
  <si>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</si>
  <si>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</si>
  <si>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</si>
  <si>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</si>
  <si>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</si>
  <si>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</si>
  <si>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</si>
  <si>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</si>
  <si>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</si>
  <si>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</si>
  <si>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</si>
  <si>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</si>
  <si>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</si>
  <si>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</si>
  <si>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</si>
  <si>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</si>
  <si>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</si>
  <si>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</si>
  <si>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</si>
  <si>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</si>
  <si>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</si>
  <si>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</si>
  <si>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</si>
  <si>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</si>
  <si>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</si>
  <si>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</si>
  <si>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</si>
  <si>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</si>
  <si>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</si>
  <si>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</si>
  <si>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</si>
  <si>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</si>
  <si>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</si>
  <si>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</si>
  <si>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</si>
  <si>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</si>
  <si>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</si>
  <si>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амортизація основних засобів і нематеріальних активів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</si>
  <si>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</si>
  <si>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</si>
  <si>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</si>
  <si>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</si>
  <si>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</si>
  <si>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</si>
  <si>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</si>
  <si>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</si>
  <si>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</si>
  <si>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ІV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</si>
  <si>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</si>
  <si>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</si>
  <si>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</si>
  <si>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</si>
  <si>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ІІІ </t>
  </si>
  <si>
    <t xml:space="preserve">І </t>
  </si>
  <si>
    <t xml:space="preserve">ІІ </t>
  </si>
  <si>
    <t>витрати на утримання основних фондів, інших необоротних активів загальногосподарського використання,  у тому числі: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</si>
  <si>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</si>
  <si>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</si>
  <si>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</si>
  <si>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</si>
  <si>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</si>
  <si>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</si>
  <si>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</si>
  <si>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</si>
  <si>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</si>
  <si>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</si>
  <si>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</si>
  <si>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</si>
  <si>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</si>
  <si>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</si>
  <si>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</si>
  <si>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</si>
  <si>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</si>
  <si>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</si>
  <si>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>Примітки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</si>
  <si>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</si>
  <si>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</si>
  <si>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</si>
  <si>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</si>
  <si>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</si>
  <si>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</si>
  <si>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</si>
  <si>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</si>
  <si>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</si>
  <si>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</si>
  <si>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</si>
  <si>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</si>
  <si>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інші витрати (розшифрувати)</t>
  </si>
  <si>
    <t>Найменування  банку</t>
  </si>
  <si>
    <t>Інші джерела (розшифрувати)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</si>
  <si>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</si>
  <si>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</si>
  <si>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</si>
  <si>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</si>
  <si>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Плановий рік</t>
  </si>
  <si>
    <t>Код за ЄДРПОУ</t>
  </si>
  <si>
    <t>Рік</t>
  </si>
  <si>
    <t>Витрати на збут</t>
  </si>
  <si>
    <t>Адміністративні витрати</t>
  </si>
  <si>
    <t>EBITDA</t>
  </si>
  <si>
    <t>Власний капітал</t>
  </si>
  <si>
    <t>Розподіл чистого прибутку</t>
  </si>
  <si>
    <t>ІІІ. Рух грошових коштів</t>
  </si>
  <si>
    <t>IІ. Розрахунки з бюджетом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</si>
  <si>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</si>
  <si>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</si>
  <si>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</si>
  <si>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</si>
  <si>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</si>
  <si>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Прогноз на поточний рік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</si>
  <si>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</si>
  <si>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</si>
  <si>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</si>
  <si>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</si>
  <si>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</si>
  <si>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</si>
  <si>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</si>
  <si>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</si>
  <si>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</si>
  <si>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</si>
  <si>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</si>
  <si>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</si>
  <si>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</si>
  <si>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</si>
  <si>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</si>
  <si>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</si>
  <si>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</si>
  <si>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</si>
  <si>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</si>
  <si>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</si>
  <si>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</si>
  <si>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</si>
  <si>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Дата початку оренди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</si>
  <si>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</si>
  <si>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</si>
  <si>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</si>
  <si>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</si>
  <si>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</si>
  <si>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</si>
  <si>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</si>
  <si>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</si>
  <si>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</si>
  <si>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</si>
  <si>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</si>
  <si>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</si>
  <si>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</si>
  <si>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</si>
  <si>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</si>
  <si>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</si>
  <si>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</si>
  <si>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</si>
  <si>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Коефіцієнт фінансової стійкості</t>
  </si>
  <si>
    <t>Пояснення та обґрунтування до запланованого рівня доходів/витрат</t>
  </si>
  <si>
    <t>Елементи операційних витрат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</si>
  <si>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</si>
  <si>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</si>
  <si>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</si>
  <si>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>Коди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</si>
  <si>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</si>
  <si>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</si>
  <si>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</si>
  <si>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</si>
  <si>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працівники</t>
  </si>
  <si>
    <t>Найменування показника</t>
  </si>
  <si>
    <t>Інформація згідно із стратегічним планом розвитку</t>
  </si>
  <si>
    <t>Усього зобов'язання і забезпечення</t>
  </si>
  <si>
    <t>Усього активи</t>
  </si>
  <si>
    <t>Доходи і витрати (деталізація)</t>
  </si>
  <si>
    <t>I. Формування фінансових результатів</t>
  </si>
  <si>
    <t>Ковенанти/обмежувальні коефіцієнти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</si>
  <si>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</si>
  <si>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</si>
  <si>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</si>
  <si>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</si>
  <si>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</si>
  <si>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</si>
  <si>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</si>
  <si>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</si>
  <si>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</si>
  <si>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</si>
  <si>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Матеріальні витрати, у тому числі: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</si>
  <si>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</si>
  <si>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</si>
  <si>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</si>
  <si>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кількість продукції/             наданих послуг, одиниця виміру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</si>
  <si>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</si>
  <si>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</si>
  <si>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</si>
  <si>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</si>
  <si>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</si>
  <si>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</si>
  <si>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</si>
  <si>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</si>
  <si>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</si>
  <si>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</si>
  <si>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</si>
  <si>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</si>
  <si>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</si>
  <si>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</si>
  <si>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</si>
  <si>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</si>
  <si>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План з повернення коштів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</si>
  <si>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</si>
  <si>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</si>
  <si>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</si>
  <si>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(    )</t>
  </si>
  <si>
    <t>Інші операційні доходи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</si>
  <si>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</si>
  <si>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</si>
  <si>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</si>
  <si>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</si>
  <si>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</si>
  <si>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доходи</t>
  </si>
  <si>
    <t>Інші витрати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</si>
  <si>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</si>
  <si>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</si>
  <si>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</si>
  <si>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</si>
  <si>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Залишок коштів на початок періоду</t>
  </si>
  <si>
    <t>Чистий рух коштів від операційної діяльності</t>
  </si>
  <si>
    <t>Чистий рух коштів від фінансової діяльності</t>
  </si>
  <si>
    <t>Залишок коштів на кінець періоду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</si>
  <si>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</si>
  <si>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</si>
  <si>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</si>
  <si>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</si>
  <si>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Необоротні активи, усього, у тому числі:</t>
  </si>
  <si>
    <t>первісна вартість</t>
  </si>
  <si>
    <t>знос</t>
  </si>
  <si>
    <t>Оборотні активи, усього, у тому числі:</t>
  </si>
  <si>
    <t>VІI. Кредитна політика</t>
  </si>
  <si>
    <t>7000</t>
  </si>
  <si>
    <t>7001</t>
  </si>
  <si>
    <t>7002</t>
  </si>
  <si>
    <t>7003</t>
  </si>
  <si>
    <t>7010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</si>
  <si>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</si>
  <si>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</si>
  <si>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</si>
  <si>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</si>
  <si>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</si>
  <si>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</si>
  <si>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</si>
  <si>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</si>
  <si>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</si>
  <si>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</si>
  <si>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</si>
  <si>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</si>
  <si>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</si>
  <si>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1050/1</t>
  </si>
  <si>
    <t>Інші операційні доходи, усього, у тому числі:</t>
  </si>
  <si>
    <t>Інші витрати, усього, у тому числі:</t>
  </si>
  <si>
    <t>Фінансовий результат від операційної діяльності, рядок 1100</t>
  </si>
  <si>
    <t>Нараховані до сплати відрахування частини чистого прибутку,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</si>
  <si>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</si>
  <si>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 xml:space="preserve">Надходження грошових коштів від операційної діяльності </t>
  </si>
  <si>
    <t>Повернення податків і зборів, у тому числі:</t>
  </si>
  <si>
    <t>податку на додану вартість</t>
  </si>
  <si>
    <t>Надходження авансів від покупців і замовників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</si>
  <si>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</si>
  <si>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</si>
  <si>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</si>
  <si>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Зобов’язання з податків, зборів та інших обов’язкових платежів, у тому числі:</t>
  </si>
  <si>
    <t>податок на прибуток підприємств</t>
  </si>
  <si>
    <t>податок на додану вартість</t>
  </si>
  <si>
    <t>інші обов’язкові платежі, у тому числі:</t>
  </si>
  <si>
    <t>відрахування частини чистого прибутку державними підприємствами</t>
  </si>
  <si>
    <t>3146/1</t>
  </si>
  <si>
    <t xml:space="preserve">відрахування частини чистого прибутку до фонду на виплату дивідендів на державну частку господарськими товариствами </t>
  </si>
  <si>
    <t>3146/2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</si>
  <si>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</si>
  <si>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</si>
  <si>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</si>
  <si>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</si>
  <si>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</si>
  <si>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</si>
  <si>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</si>
  <si>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 xml:space="preserve">Видатки грошових коштів від фінансової діяльності </t>
  </si>
  <si>
    <t>Витрачання на викуп власних акцій</t>
  </si>
  <si>
    <t>Повернення коштів за довгостроковими зобов'язаннями, у тому числі:</t>
  </si>
  <si>
    <t xml:space="preserve">Сплата дивідендів </t>
  </si>
  <si>
    <t>капітальний ремонт</t>
  </si>
  <si>
    <t>Зменшення</t>
  </si>
  <si>
    <t xml:space="preserve">      1. Дані про підприємство, персонал та витрати на оплату праці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</si>
  <si>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</si>
  <si>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</si>
  <si>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</si>
  <si>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</si>
  <si>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</si>
  <si>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</si>
  <si>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</si>
  <si>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</si>
  <si>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Плановий рік до плану
поточного року, %</t>
  </si>
  <si>
    <t>Плановий рік до факту
минулого року, %</t>
  </si>
  <si>
    <t>Документ, яким затверджений титул будови,
із зазначенням органу, який його погодив</t>
  </si>
  <si>
    <t>факт
минулого року</t>
  </si>
  <si>
    <t>фінансовий план
поточного року</t>
  </si>
  <si>
    <t>плановий рік</t>
  </si>
  <si>
    <t>ІІІ. Рух грошових коштів (за прямим методом)</t>
  </si>
  <si>
    <t>Фінансовий план
поточного року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</si>
  <si>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</si>
  <si>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</si>
  <si>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</si>
  <si>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</si>
  <si>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Сплата податків та зборів до місцевих бюджетів (податкові платежі)</t>
  </si>
  <si>
    <t>Усього виплат на користь держави</t>
  </si>
  <si>
    <t>Інші податки, збори та платежі на користь держави, усього, у тому числі:</t>
  </si>
  <si>
    <t>відрахування частини чистого прибутку державними унітарними підприємствами та їх об'єднаннями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</si>
  <si>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</si>
  <si>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</si>
  <si>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</si>
  <si>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</si>
  <si>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</si>
  <si>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</si>
  <si>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</si>
  <si>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</si>
  <si>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інші (штрафи, пені, неустойки) (розшифрувати)</t>
  </si>
  <si>
    <t>земельний податок</t>
  </si>
  <si>
    <t>Коефіцієнт відношення боргу до EBITDA
(довгострокові зобов'язання, рядок 6030 + поточні зобов'язання, рядок 6040) / EBITDA, рядок 1310</t>
  </si>
  <si>
    <t>Плановий рік до прогнозу на поточний рік, %</t>
  </si>
  <si>
    <t>Чистий фінансовий результат</t>
  </si>
  <si>
    <t>Чистий фінансовий результат, у тому числі:</t>
  </si>
  <si>
    <t>Одиниця виміру, тис. грн</t>
  </si>
  <si>
    <t xml:space="preserve">Прибуток </t>
  </si>
  <si>
    <t>Збиток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</si>
  <si>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</si>
  <si>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</si>
  <si>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рентна плата за користування надрами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</si>
  <si>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</si>
  <si>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>основні засоби</t>
  </si>
  <si>
    <t>гроші та їх еквіваленти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</si>
  <si>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</si>
  <si>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</si>
  <si>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</si>
  <si>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</si>
  <si>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</si>
  <si>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Середньомісячні витрати на оплату праці одного працівника (грн), усього, у тому числі: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</si>
  <si>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</si>
  <si>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</si>
  <si>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</si>
  <si>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</si>
  <si>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</si>
  <si>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</si>
  <si>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</si>
  <si>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Виручка від реалізації продукції (товарів, робіт, послуг)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</si>
  <si>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</si>
  <si>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</si>
  <si>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</si>
  <si>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</si>
  <si>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</si>
  <si>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Фонд оплати праці, тис. грн, у тому числі:</t>
  </si>
  <si>
    <t>Витрати на оплату праці, тис. грн, у тому числі: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</si>
  <si>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</si>
  <si>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</si>
  <si>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тис. грн (без ПДВ)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</si>
  <si>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</si>
  <si>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</si>
  <si>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</si>
  <si>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</si>
  <si>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</si>
  <si>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витрати на миючі та дезинфікуючі засоби</t>
  </si>
  <si>
    <t>витрати на опалення офісу</t>
  </si>
  <si>
    <t>витрати на освітлення офісу</t>
  </si>
  <si>
    <t>ЄСВ</t>
  </si>
  <si>
    <t>військовий збір</t>
  </si>
  <si>
    <t>комунальне підприємство</t>
  </si>
  <si>
    <t>Х</t>
  </si>
  <si>
    <t>комунальна</t>
  </si>
  <si>
    <t>витрати на оновлення посуду</t>
  </si>
  <si>
    <t>86.10</t>
  </si>
  <si>
    <t>Діяльність лікарняних закладів</t>
  </si>
  <si>
    <t>інші доходи (розшифрувати) Оренда/, цільове фінансування</t>
  </si>
  <si>
    <t>Охорона здоров'я</t>
  </si>
  <si>
    <t xml:space="preserve">інші витрати на збут </t>
  </si>
  <si>
    <t xml:space="preserve">Комунальне некомерційне підприємство ''Роменська центральна районна лікарня'' Роменської міської ради </t>
  </si>
  <si>
    <t>01981477</t>
  </si>
  <si>
    <t>(05448) 5 16 93</t>
  </si>
  <si>
    <t>Сумська обл., м. Ромни</t>
  </si>
  <si>
    <t>М.П.</t>
  </si>
  <si>
    <t xml:space="preserve">Рішенння виконавчого комітету Роменської міської ради </t>
  </si>
  <si>
    <t>ФІНАНСОВИЙ ПЛАН</t>
  </si>
  <si>
    <t xml:space="preserve">комунального некомерційного підприємства «Роменська центральна районна лікарня» Роменської міської ради </t>
  </si>
  <si>
    <t>на 2020 рік</t>
  </si>
  <si>
    <t>ціна одиниці     (вартість  продукції/     наданих послуг), грн тариф / глобальна ставка</t>
  </si>
  <si>
    <t>Пакети медичних послуг 86.10 "Діяльність лікувальних закладів"</t>
  </si>
  <si>
    <t>4. Стаціонарна допомога дорослим та дітям без проведення хірургічних операцій</t>
  </si>
  <si>
    <t>5. Медична допомога при гострому мозковому інсульті в стаціонарних умовах</t>
  </si>
  <si>
    <t>7. Медична допомога при пологах</t>
  </si>
  <si>
    <t>9. Амбулаторна вторинна (спеціалізована) та третинна (високоспеціалізована) медична допомога дорослим та дітям, включаючи медичну реабілітацію та медичну допомогу</t>
  </si>
  <si>
    <t>10. мамографія</t>
  </si>
  <si>
    <t>11. Гістероскопія</t>
  </si>
  <si>
    <t>12. Езофагогастродуоденоскопія</t>
  </si>
  <si>
    <t>13. Колоноскопія</t>
  </si>
  <si>
    <t>14. Цистоскопія</t>
  </si>
  <si>
    <t>15. Бронхоскопія</t>
  </si>
  <si>
    <t>16. Лікування пацієнтів методом екстра корпорального гемодіалізу в амбулаторних умовах</t>
  </si>
  <si>
    <t>21. Діагностика, лікування та супровід осіб з ВІЛ</t>
  </si>
  <si>
    <t>31. Стаціонарна допомога пацієнтам з гострою респіраторною хворобою COVID-19</t>
  </si>
  <si>
    <t>3. Хірургічні операції дорослим та дітям у стаціонарних умовах</t>
  </si>
  <si>
    <t xml:space="preserve">Головний лікар КНП «Роменська ЦРЛ» РМР </t>
  </si>
  <si>
    <t>Плановий 2021 рік</t>
  </si>
  <si>
    <t>Платні медпослуги, що надаються у відділенні, що утримується за рахунок спецкоштів</t>
  </si>
  <si>
    <t>до фінансового плану на 2021  рік</t>
  </si>
  <si>
    <t>Програма розвитку і підтримки Комунального некомерційного підприємства «Роменська центральна районна лікарня» Роменської міської ради на 2019-2022 роки</t>
  </si>
  <si>
    <t>0</t>
  </si>
  <si>
    <t>Тетяна ЯРОШЕНКО</t>
  </si>
  <si>
    <t>Юлія ЯНЧУК</t>
  </si>
  <si>
    <t>Валентина ГУНЬКОВА</t>
  </si>
  <si>
    <t>ПОГОДЖЕНО</t>
  </si>
  <si>
    <t>РОЗГЛЯНУТО</t>
  </si>
  <si>
    <t>ЗАТВЕРДЖЕНО</t>
  </si>
  <si>
    <t xml:space="preserve">ГУНЬКОВА В.В. </t>
  </si>
  <si>
    <t>інші операційні витрати</t>
  </si>
  <si>
    <t>Цільове фінансування  'Програма розвитку і підтримки Комунального некомерційного підприємства «Роменська центральна районна лікарня» Роменської міської ради на 2019-2022 роки</t>
  </si>
  <si>
    <t>Інші надходження (розшифрувати)</t>
  </si>
  <si>
    <t>Фактичний показник за 2020 рік</t>
  </si>
  <si>
    <t>Плановий показник  2021 року</t>
  </si>
  <si>
    <t>на 2021 рік</t>
  </si>
  <si>
    <t>комунального некомерційного підприємства «Роменська центральна районна лікарня» Роменської міської ради</t>
  </si>
  <si>
    <t>Фактичний показник поточного року за ІІІ квартал 2021 року</t>
  </si>
  <si>
    <t>24. Мобільна паліативна медична допомога дорослим та дітям</t>
  </si>
  <si>
    <t>23. Стаціонарна паліативна медична допомога дорослим та дітям</t>
  </si>
  <si>
    <t>26. Медична реабілітація дорослих та дітей від трьох років з ураженням опорно-рухового апарату</t>
  </si>
  <si>
    <t>27. Медична реабілітація дорослих та дітей від трьох років з ураженням нервової системи</t>
  </si>
  <si>
    <t>33. Перехідне фінансове забезпечення комплексного надання медичнх послуг в частині умов, які застосовуються з 1 вересня 2020 року</t>
  </si>
  <si>
    <t>35. Ведення вагітності в амбулаторних умовах</t>
  </si>
  <si>
    <t xml:space="preserve">Метою діяльності підприємства є надання вторинної (спеціалізованої) медичної допомоги, що надається в поліклінічних або стаціонарних умовах лікарями відповідної спеціалізації у плановому порядку або в екстрених випадках і передбачає надання консультації, проведення діагностики, лікування, реабілітації та профілактики хвороб, травм, отруєнь, патологічних і фізіологічних (під час вагітності і пологів) станів та здійснення управління медичним обслуговуванням населення, що постійно проживає (перебуває) на території територіальних громад Роменського району.
КНП «Роменська ЦРЛ» РМР обслуговує 110,4 тис. чол. на території Роменського району  в 8 територіальних громадах: Роменській, Андріяшівській, Хмелівській, Недригайлівській, Вільшанській, Коровинській, Липово-Долинській, Синівській. 
Виробнича потужність підприємства: стаціонарні відділення на 295 ліжок та поліклінічне відділення на 719 відвідувань у зміну, жіноча консультація на 55 відвідувань у зміну, відділення хронічного гемодіалізу на 6 апаратів. За програмою медичних гарантій заключено договір з НСЗУ на 19 пакетів медичних послуг.
Кількість штатних одиниць КНП «Роменська ЦРЛ» РМР – 710,75 (з них 16,5 шт. од. відділення по наданню платних послуг), в т.ч.: лікарі – 134,75; фахівці з базовою та неповною вищою медичною освітою – 297,5; молодший медперсонал – 142,0; інший персонал – 136,5. Відкрито відідлення по наданню екстреної (невідкладної) медичної допомоги шляхом перепрофілювання з приймального відділення, додатково введено  - 9,75 шт. од., створено відділення післягострої та довготривалої реабілітації, додатково введено - 7,0 шт. од. (лікар-психолог, ерготерапевт, фізіотерапевт, лікар з фізичної та реабілітаційної допомоги, психолог).
Витрати на оплату праці  на 2021 рік  заплановано в сумі 84530,4 тис. грн. </t>
  </si>
  <si>
    <t>Василь МАРЮХА</t>
  </si>
  <si>
    <r>
      <t xml:space="preserve">Суб'єкт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</si>
  <si>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Середня кількість працівників </t>
    </r>
    <r>
      <rPr>
        <sz val="12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2"/>
        <rFont val="Times New Roman"/>
        <family val="1"/>
        <charset val="204"/>
      </rPr>
      <t>, у тому числі:</t>
    </r>
  </si>
  <si>
    <t>Заступник міського голови з питань діяільності виконавчих органів ради</t>
  </si>
  <si>
    <t>Начальник управління економічного розвитку Роменської міської ради</t>
  </si>
  <si>
    <t>Начальник управління фінансів Роменської міської ради</t>
  </si>
  <si>
    <t>від 19.08.2020 №99</t>
  </si>
  <si>
    <t>(в редакції рішення виконавчого комітету Роменської міської ради</t>
  </si>
  <si>
    <t>Україна, 42000, Сумська область, місто Ромни, бульвар Московський, будинок 24</t>
  </si>
  <si>
    <t>Головний лікар КНП "Роменська ЦРЛ" РМР</t>
  </si>
  <si>
    <r>
      <t xml:space="preserve">Інші витрати  </t>
    </r>
    <r>
      <rPr>
        <i/>
        <sz val="12"/>
        <rFont val="Times New Roman"/>
        <family val="1"/>
        <charset val="204"/>
      </rPr>
      <t>Витрати на послуги сторонніх організацій, в т.с. послуги по проведенню лабораторних аналізів</t>
    </r>
  </si>
  <si>
    <r>
      <t xml:space="preserve">інші адміністративні витрати </t>
    </r>
    <r>
      <rPr>
        <i/>
        <sz val="12"/>
        <rFont val="Times New Roman"/>
        <family val="1"/>
        <charset val="204"/>
      </rPr>
      <t>(бланки,канцтовари,послуги банка по розрахунково-касовому обслуговуванню)</t>
    </r>
  </si>
  <si>
    <r>
      <t>орендна плата   (</t>
    </r>
    <r>
      <rPr>
        <i/>
        <sz val="12"/>
        <rFont val="Times New Roman"/>
        <family val="1"/>
        <charset val="204"/>
      </rPr>
      <t>30% від суми надходження)</t>
    </r>
  </si>
  <si>
    <r>
      <t>інші податки, збори та платежі</t>
    </r>
    <r>
      <rPr>
        <i/>
        <sz val="12"/>
        <rFont val="Times New Roman"/>
        <family val="1"/>
        <charset val="204"/>
      </rPr>
      <t xml:space="preserve"> (військовий збір)</t>
    </r>
  </si>
  <si>
    <r>
      <t xml:space="preserve">інші платежі </t>
    </r>
    <r>
      <rPr>
        <i/>
        <sz val="12"/>
        <rFont val="Times New Roman"/>
        <family val="1"/>
        <charset val="204"/>
      </rPr>
      <t xml:space="preserve"> Плата за ліцензію на провадження господарської  діяльності з  медичної практики</t>
    </r>
  </si>
  <si>
    <r>
      <t xml:space="preserve">Повернення коштів до бюджету  </t>
    </r>
    <r>
      <rPr>
        <i/>
        <sz val="12"/>
        <rFont val="Times New Roman"/>
        <family val="1"/>
        <charset val="204"/>
      </rPr>
      <t>30% від суми надходжень орнедної плати</t>
    </r>
  </si>
  <si>
    <r>
      <t xml:space="preserve">Інші витрати (розшифрувати)    </t>
    </r>
    <r>
      <rPr>
        <i/>
        <sz val="12"/>
        <rFont val="Times New Roman"/>
        <family val="1"/>
        <charset val="204"/>
      </rPr>
      <t>Земельний податок, витрати на виконання програм (придбання туберкуліну для туберкулінодіагностики, відшкодування вартості безоплатно відпущених лікарських засобів пільговим категоріям та хворим на рідкісні захворювання)</t>
    </r>
  </si>
  <si>
    <r>
      <t>Інші надходження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</si>
  <si>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Придбання (створення) основних засобів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</si>
  <si>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</si>
  <si>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</si>
  <si>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 xml:space="preserve">Середня кількість працівників </t>
    </r>
    <r>
      <rPr>
        <sz val="11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1"/>
        <rFont val="Times New Roman"/>
        <family val="1"/>
        <charset val="204"/>
      </rPr>
      <t>, у тому числі:</t>
    </r>
  </si>
  <si>
    <r>
      <t>у тому числі:</t>
    </r>
    <r>
      <rPr>
        <i/>
        <sz val="11"/>
        <rFont val="Times New Roman"/>
        <family val="1"/>
        <charset val="204"/>
      </rPr>
      <t xml:space="preserve"> </t>
    </r>
  </si>
  <si>
    <t>ІНФОРМАЦІЯ</t>
  </si>
  <si>
    <t>від 17.11.2021 № 208)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</si>
</sst>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_(* #,##0.0_);_(* \(#,##0.0\);_(* &quot;-&quot;_);_(@_)"/>
    <numFmt numFmtId="180" formatCode="#,##0;\(#,##0\)"/>
    <numFmt numFmtId="181" formatCode="_(* #,##0.00_);_(* \(#,##0.00\);_(* &quot;-&quot;_);_(@_)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167" fontId="10" fillId="0" borderId="0" applyFont="0" applyFill="0" applyBorder="0" applyAlignment="0" applyProtection="0"/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1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72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3" fontId="62" fillId="0" borderId="0" applyFont="0" applyFill="0" applyBorder="0" applyAlignment="0" applyProtection="0"/>
    <xf numFmtId="174" fontId="6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1" fontId="65" fillId="0" borderId="0">
      <alignment wrapText="1"/>
    </xf>
    <xf numFmtId="171" fontId="32" fillId="0" borderId="0">
      <alignment wrapText="1"/>
    </xf>
  </cellStyleXfs>
  <cellXfs count="430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0" fontId="6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5" fillId="0" borderId="3" xfId="237" applyFont="1" applyFill="1" applyBorder="1" applyAlignment="1">
      <alignment horizontal="center" vertical="center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7" fillId="0" borderId="3" xfId="0" applyFont="1" applyFill="1" applyBorder="1" applyAlignment="1">
      <alignment horizontal="center" vertical="center" wrapText="1" shrinkToFit="1"/>
    </xf>
    <xf numFmtId="0" fontId="9" fillId="0" borderId="0" xfId="0" applyFont="1" applyFill="1" applyAlignment="1">
      <alignment horizontal="right" vertical="center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66" fillId="0" borderId="0" xfId="0" applyFont="1" applyBorder="1" applyAlignment="1">
      <alignment horizontal="center" wrapText="1"/>
    </xf>
    <xf numFmtId="0" fontId="67" fillId="0" borderId="0" xfId="0" applyFont="1" applyFill="1" applyBorder="1" applyAlignment="1">
      <alignment horizontal="left" vertical="center" wrapText="1"/>
    </xf>
    <xf numFmtId="0" fontId="6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 vertical="center"/>
    </xf>
    <xf numFmtId="0" fontId="6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quotePrefix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182" applyFont="1" applyFill="1" applyBorder="1" applyAlignment="1">
      <alignment vertical="center" wrapText="1"/>
      <protection locked="0"/>
    </xf>
    <xf numFmtId="173" fontId="7" fillId="0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0" fontId="66" fillId="0" borderId="3" xfId="182" applyFont="1" applyFill="1" applyBorder="1" applyAlignment="1">
      <alignment vertical="center" wrapText="1"/>
      <protection locked="0"/>
    </xf>
    <xf numFmtId="173" fontId="66" fillId="0" borderId="3" xfId="0" applyNumberFormat="1" applyFont="1" applyFill="1" applyBorder="1" applyAlignment="1">
      <alignment horizontal="center" vertical="center" wrapText="1"/>
    </xf>
    <xf numFmtId="179" fontId="66" fillId="0" borderId="3" xfId="0" applyNumberFormat="1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vertical="center" wrapText="1"/>
    </xf>
    <xf numFmtId="173" fontId="66" fillId="0" borderId="3" xfId="0" quotePrefix="1" applyNumberFormat="1" applyFont="1" applyFill="1" applyBorder="1" applyAlignment="1">
      <alignment horizontal="center" vertical="center" wrapText="1"/>
    </xf>
    <xf numFmtId="0" fontId="66" fillId="0" borderId="3" xfId="0" applyFont="1" applyFill="1" applyBorder="1" applyAlignment="1" applyProtection="1">
      <alignment vertical="center" wrapText="1"/>
      <protection locked="0"/>
    </xf>
    <xf numFmtId="0" fontId="66" fillId="0" borderId="3" xfId="0" applyFont="1" applyFill="1" applyBorder="1" applyAlignment="1">
      <alignment horizontal="center" vertical="center"/>
    </xf>
    <xf numFmtId="0" fontId="66" fillId="0" borderId="3" xfId="245" applyFont="1" applyFill="1" applyBorder="1" applyAlignment="1">
      <alignment horizontal="left" vertical="center" wrapText="1"/>
    </xf>
    <xf numFmtId="0" fontId="7" fillId="0" borderId="3" xfId="245" applyFont="1" applyFill="1" applyBorder="1" applyAlignment="1">
      <alignment horizontal="left" vertical="center" wrapText="1"/>
    </xf>
    <xf numFmtId="0" fontId="7" fillId="0" borderId="3" xfId="245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66" fillId="0" borderId="3" xfId="0" applyFont="1" applyFill="1" applyBorder="1" applyAlignment="1" applyProtection="1">
      <alignment horizontal="left" vertical="center" wrapText="1"/>
      <protection locked="0"/>
    </xf>
    <xf numFmtId="0" fontId="66" fillId="0" borderId="20" xfId="0" applyFont="1" applyFill="1" applyBorder="1" applyAlignment="1" applyProtection="1">
      <alignment horizontal="left" vertical="center" wrapText="1"/>
      <protection locked="0"/>
    </xf>
    <xf numFmtId="170" fontId="7" fillId="0" borderId="3" xfId="0" applyNumberFormat="1" applyFont="1" applyFill="1" applyBorder="1" applyAlignment="1">
      <alignment horizontal="center" vertical="center" wrapText="1"/>
    </xf>
    <xf numFmtId="0" fontId="7" fillId="0" borderId="19" xfId="0" quotePrefix="1" applyFont="1" applyFill="1" applyBorder="1" applyAlignment="1">
      <alignment horizontal="center" vertical="center"/>
    </xf>
    <xf numFmtId="0" fontId="66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>
      <alignment horizontal="center" vertical="center"/>
    </xf>
    <xf numFmtId="169" fontId="7" fillId="0" borderId="3" xfId="237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181" fontId="66" fillId="0" borderId="3" xfId="0" applyNumberFormat="1" applyFont="1" applyFill="1" applyBorder="1" applyAlignment="1">
      <alignment horizontal="center" vertical="center" wrapText="1"/>
    </xf>
    <xf numFmtId="181" fontId="7" fillId="0" borderId="3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 applyProtection="1">
      <alignment horizontal="left" vertical="center"/>
      <protection locked="0"/>
    </xf>
    <xf numFmtId="170" fontId="66" fillId="0" borderId="0" xfId="0" applyNumberFormat="1" applyFont="1" applyFill="1" applyBorder="1" applyAlignment="1">
      <alignment horizontal="center" vertical="center" wrapText="1"/>
    </xf>
    <xf numFmtId="170" fontId="66" fillId="0" borderId="0" xfId="0" applyNumberFormat="1" applyFont="1" applyFill="1" applyBorder="1" applyAlignment="1">
      <alignment horizontal="right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 wrapText="1"/>
    </xf>
    <xf numFmtId="170" fontId="71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6" fillId="0" borderId="0" xfId="0" applyFont="1" applyFill="1" applyBorder="1" applyAlignment="1">
      <alignment horizontal="center" vertical="center"/>
    </xf>
    <xf numFmtId="179" fontId="72" fillId="29" borderId="3" xfId="0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6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3" xfId="0" quotePrefix="1" applyFont="1" applyFill="1" applyBorder="1" applyAlignment="1">
      <alignment horizontal="center" vertical="center"/>
    </xf>
    <xf numFmtId="179" fontId="7" fillId="0" borderId="19" xfId="0" applyNumberFormat="1" applyFont="1" applyFill="1" applyBorder="1" applyAlignment="1">
      <alignment horizontal="center" vertical="center" wrapText="1"/>
    </xf>
    <xf numFmtId="0" fontId="7" fillId="0" borderId="14" xfId="0" quotePrefix="1" applyFont="1" applyFill="1" applyBorder="1" applyAlignment="1">
      <alignment horizontal="center" vertical="center"/>
    </xf>
    <xf numFmtId="173" fontId="7" fillId="0" borderId="16" xfId="0" applyNumberFormat="1" applyFont="1" applyFill="1" applyBorder="1" applyAlignment="1">
      <alignment horizontal="center" vertical="center" wrapText="1"/>
    </xf>
    <xf numFmtId="179" fontId="7" fillId="0" borderId="20" xfId="0" applyNumberFormat="1" applyFont="1" applyFill="1" applyBorder="1" applyAlignment="1">
      <alignment horizontal="center" vertical="center" wrapText="1"/>
    </xf>
    <xf numFmtId="173" fontId="7" fillId="0" borderId="19" xfId="0" applyNumberFormat="1" applyFont="1" applyFill="1" applyBorder="1" applyAlignment="1">
      <alignment horizontal="center" vertical="center" wrapText="1"/>
    </xf>
    <xf numFmtId="179" fontId="7" fillId="0" borderId="16" xfId="0" applyNumberFormat="1" applyFont="1" applyFill="1" applyBorder="1" applyAlignment="1">
      <alignment horizontal="center" vertical="center" wrapText="1"/>
    </xf>
    <xf numFmtId="173" fontId="7" fillId="0" borderId="20" xfId="0" applyNumberFormat="1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left" vertical="center" wrapText="1"/>
    </xf>
    <xf numFmtId="179" fontId="66" fillId="0" borderId="3" xfId="0" quotePrefix="1" applyNumberFormat="1" applyFont="1" applyFill="1" applyBorder="1" applyAlignment="1">
      <alignment horizontal="center" vertical="center" wrapText="1"/>
    </xf>
    <xf numFmtId="179" fontId="7" fillId="0" borderId="3" xfId="228" applyNumberFormat="1" applyFont="1" applyFill="1" applyBorder="1" applyAlignment="1">
      <alignment horizontal="center" vertical="center" wrapText="1"/>
    </xf>
    <xf numFmtId="180" fontId="7" fillId="0" borderId="3" xfId="228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0" fontId="7" fillId="0" borderId="3" xfId="0" quotePrefix="1" applyFont="1" applyFill="1" applyBorder="1" applyAlignment="1">
      <alignment horizontal="center"/>
    </xf>
    <xf numFmtId="0" fontId="66" fillId="0" borderId="3" xfId="0" quotePrefix="1" applyFont="1" applyFill="1" applyBorder="1" applyAlignment="1">
      <alignment horizontal="center"/>
    </xf>
    <xf numFmtId="0" fontId="66" fillId="0" borderId="0" xfId="0" quotePrefix="1" applyFont="1" applyFill="1" applyBorder="1" applyAlignment="1">
      <alignment horizontal="center"/>
    </xf>
    <xf numFmtId="173" fontId="66" fillId="0" borderId="0" xfId="0" applyNumberFormat="1" applyFont="1" applyFill="1" applyBorder="1" applyAlignment="1">
      <alignment horizontal="center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170" fontId="7" fillId="0" borderId="0" xfId="0" applyNumberFormat="1" applyFont="1" applyFill="1" applyBorder="1" applyAlignment="1">
      <alignment horizontal="right" vertical="center" wrapText="1"/>
    </xf>
    <xf numFmtId="0" fontId="7" fillId="0" borderId="0" xfId="245" applyFont="1" applyFill="1" applyBorder="1" applyAlignment="1">
      <alignment vertical="center"/>
    </xf>
    <xf numFmtId="0" fontId="7" fillId="0" borderId="0" xfId="245" applyFont="1" applyFill="1" applyBorder="1" applyAlignment="1">
      <alignment horizontal="center" vertical="center"/>
    </xf>
    <xf numFmtId="0" fontId="7" fillId="0" borderId="3" xfId="245" applyFont="1" applyFill="1" applyBorder="1" applyAlignment="1">
      <alignment horizontal="center" vertical="center" wrapText="1"/>
    </xf>
    <xf numFmtId="169" fontId="7" fillId="0" borderId="3" xfId="0" applyNumberFormat="1" applyFont="1" applyFill="1" applyBorder="1" applyAlignment="1">
      <alignment horizontal="center" vertical="center" wrapText="1"/>
    </xf>
    <xf numFmtId="0" fontId="66" fillId="0" borderId="0" xfId="245" applyFont="1" applyFill="1" applyBorder="1" applyAlignment="1">
      <alignment vertical="center"/>
    </xf>
    <xf numFmtId="0" fontId="66" fillId="0" borderId="0" xfId="245" applyFont="1" applyFill="1" applyBorder="1" applyAlignment="1">
      <alignment horizontal="center" vertical="center"/>
    </xf>
    <xf numFmtId="0" fontId="66" fillId="0" borderId="3" xfId="245" applyFont="1" applyFill="1" applyBorder="1" applyAlignment="1">
      <alignment horizontal="center" vertical="center"/>
    </xf>
    <xf numFmtId="0" fontId="7" fillId="0" borderId="0" xfId="245" applyFont="1" applyFill="1" applyBorder="1" applyAlignment="1">
      <alignment horizontal="left" vertical="center" wrapText="1"/>
    </xf>
    <xf numFmtId="170" fontId="7" fillId="0" borderId="0" xfId="245" applyNumberFormat="1" applyFont="1" applyFill="1" applyBorder="1" applyAlignment="1">
      <alignment horizontal="center" vertical="center" wrapText="1"/>
    </xf>
    <xf numFmtId="170" fontId="7" fillId="0" borderId="0" xfId="245" applyNumberFormat="1" applyFont="1" applyFill="1" applyBorder="1" applyAlignment="1">
      <alignment horizontal="right" vertical="center" wrapText="1"/>
    </xf>
    <xf numFmtId="0" fontId="7" fillId="0" borderId="0" xfId="245" applyFont="1" applyFill="1" applyBorder="1" applyAlignment="1">
      <alignment vertical="center" wrapText="1"/>
    </xf>
    <xf numFmtId="0" fontId="66" fillId="0" borderId="14" xfId="245" applyFont="1" applyFill="1" applyBorder="1" applyAlignment="1">
      <alignment horizontal="left" vertical="center" wrapText="1"/>
    </xf>
    <xf numFmtId="0" fontId="66" fillId="0" borderId="15" xfId="245" applyFont="1" applyFill="1" applyBorder="1" applyAlignment="1">
      <alignment horizontal="left" vertical="center" wrapText="1"/>
    </xf>
    <xf numFmtId="0" fontId="66" fillId="0" borderId="16" xfId="245" applyFont="1" applyFill="1" applyBorder="1" applyAlignment="1">
      <alignment horizontal="left" vertical="center" wrapText="1"/>
    </xf>
    <xf numFmtId="0" fontId="74" fillId="0" borderId="0" xfId="245" applyFont="1" applyFill="1"/>
    <xf numFmtId="0" fontId="66" fillId="0" borderId="20" xfId="0" applyFont="1" applyFill="1" applyBorder="1" applyAlignment="1">
      <alignment horizontal="left" vertical="center" wrapText="1"/>
    </xf>
    <xf numFmtId="0" fontId="66" fillId="0" borderId="20" xfId="0" quotePrefix="1" applyFont="1" applyFill="1" applyBorder="1" applyAlignment="1">
      <alignment horizontal="center" vertical="center"/>
    </xf>
    <xf numFmtId="0" fontId="66" fillId="0" borderId="19" xfId="245" applyFont="1" applyFill="1" applyBorder="1" applyAlignment="1">
      <alignment horizontal="left" vertical="center" wrapText="1"/>
    </xf>
    <xf numFmtId="0" fontId="66" fillId="0" borderId="19" xfId="0" quotePrefix="1" applyFont="1" applyFill="1" applyBorder="1" applyAlignment="1">
      <alignment horizontal="center" vertical="center"/>
    </xf>
    <xf numFmtId="0" fontId="66" fillId="0" borderId="0" xfId="0" applyFont="1" applyFill="1" applyAlignment="1">
      <alignment vertical="center"/>
    </xf>
    <xf numFmtId="0" fontId="66" fillId="0" borderId="0" xfId="0" quotePrefix="1" applyFont="1" applyFill="1" applyBorder="1" applyAlignment="1">
      <alignment horizontal="center" vertical="center"/>
    </xf>
    <xf numFmtId="169" fontId="66" fillId="0" borderId="0" xfId="0" applyNumberFormat="1" applyFont="1" applyFill="1" applyBorder="1" applyAlignment="1">
      <alignment horizontal="center" vertical="center" wrapText="1"/>
    </xf>
    <xf numFmtId="169" fontId="66" fillId="0" borderId="0" xfId="0" applyNumberFormat="1" applyFont="1" applyFill="1" applyBorder="1" applyAlignment="1">
      <alignment horizontal="right" vertical="center" wrapText="1"/>
    </xf>
    <xf numFmtId="169" fontId="66" fillId="0" borderId="0" xfId="0" applyNumberFormat="1" applyFont="1" applyFill="1" applyBorder="1" applyAlignment="1">
      <alignment horizontal="right" vertical="center"/>
    </xf>
    <xf numFmtId="0" fontId="7" fillId="0" borderId="3" xfId="0" quotePrefix="1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0" fontId="76" fillId="0" borderId="0" xfId="0" applyFont="1" applyFill="1" applyAlignment="1">
      <alignment vertical="center"/>
    </xf>
    <xf numFmtId="0" fontId="75" fillId="0" borderId="0" xfId="0" applyFont="1" applyFill="1" applyBorder="1" applyAlignment="1">
      <alignment vertical="center" wrapText="1"/>
    </xf>
    <xf numFmtId="0" fontId="76" fillId="0" borderId="0" xfId="0" applyFont="1" applyFill="1" applyAlignment="1">
      <alignment vertical="center" wrapText="1"/>
    </xf>
    <xf numFmtId="0" fontId="76" fillId="0" borderId="0" xfId="0" applyFont="1" applyFill="1" applyBorder="1" applyAlignment="1">
      <alignment vertical="center"/>
    </xf>
    <xf numFmtId="0" fontId="76" fillId="0" borderId="0" xfId="0" applyFont="1" applyFill="1" applyBorder="1"/>
    <xf numFmtId="0" fontId="76" fillId="0" borderId="0" xfId="0" applyFont="1" applyFill="1" applyBorder="1" applyAlignment="1">
      <alignment horizontal="left" vertical="center" wrapText="1" shrinkToFit="1"/>
    </xf>
    <xf numFmtId="0" fontId="76" fillId="0" borderId="0" xfId="0" applyFont="1" applyFill="1" applyAlignment="1">
      <alignment horizontal="center" vertical="center"/>
    </xf>
    <xf numFmtId="0" fontId="76" fillId="0" borderId="14" xfId="0" applyFont="1" applyFill="1" applyBorder="1" applyAlignment="1">
      <alignment horizontal="center" vertical="center"/>
    </xf>
    <xf numFmtId="0" fontId="76" fillId="0" borderId="14" xfId="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vertical="center" wrapText="1"/>
    </xf>
    <xf numFmtId="170" fontId="76" fillId="0" borderId="3" xfId="0" applyNumberFormat="1" applyFont="1" applyFill="1" applyBorder="1" applyAlignment="1">
      <alignment vertical="center" wrapText="1"/>
    </xf>
    <xf numFmtId="0" fontId="77" fillId="0" borderId="3" xfId="0" applyFont="1" applyFill="1" applyBorder="1" applyAlignment="1">
      <alignment vertical="center" wrapText="1"/>
    </xf>
    <xf numFmtId="178" fontId="76" fillId="0" borderId="3" xfId="0" applyNumberFormat="1" applyFont="1" applyFill="1" applyBorder="1" applyAlignment="1">
      <alignment horizontal="center" vertical="center" wrapText="1"/>
    </xf>
    <xf numFmtId="177" fontId="76" fillId="0" borderId="3" xfId="0" applyNumberFormat="1" applyFont="1" applyFill="1" applyBorder="1" applyAlignment="1">
      <alignment horizontal="center" vertical="center" wrapText="1"/>
    </xf>
    <xf numFmtId="4" fontId="76" fillId="0" borderId="3" xfId="0" applyNumberFormat="1" applyFont="1" applyFill="1" applyBorder="1" applyAlignment="1">
      <alignment horizontal="center" vertical="center" wrapText="1"/>
    </xf>
    <xf numFmtId="174" fontId="76" fillId="0" borderId="3" xfId="0" applyNumberFormat="1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left" vertical="center" wrapText="1"/>
    </xf>
    <xf numFmtId="0" fontId="77" fillId="0" borderId="3" xfId="0" applyFont="1" applyFill="1" applyBorder="1" applyAlignment="1">
      <alignment horizontal="center" vertical="center" wrapText="1"/>
    </xf>
    <xf numFmtId="170" fontId="76" fillId="0" borderId="19" xfId="0" applyNumberFormat="1" applyFont="1" applyFill="1" applyBorder="1" applyAlignment="1">
      <alignment vertical="center" wrapText="1"/>
    </xf>
    <xf numFmtId="170" fontId="76" fillId="0" borderId="20" xfId="0" applyNumberFormat="1" applyFont="1" applyFill="1" applyBorder="1" applyAlignment="1">
      <alignment horizontal="right" vertical="center" wrapText="1"/>
    </xf>
    <xf numFmtId="0" fontId="75" fillId="0" borderId="3" xfId="0" applyFont="1" applyFill="1" applyBorder="1" applyAlignment="1">
      <alignment horizontal="left" vertical="center" wrapText="1"/>
    </xf>
    <xf numFmtId="170" fontId="75" fillId="0" borderId="3" xfId="0" applyNumberFormat="1" applyFont="1" applyFill="1" applyBorder="1" applyAlignment="1">
      <alignment horizontal="center" vertical="center" wrapText="1"/>
    </xf>
    <xf numFmtId="178" fontId="75" fillId="0" borderId="3" xfId="0" applyNumberFormat="1" applyFont="1" applyFill="1" applyBorder="1" applyAlignment="1">
      <alignment horizontal="center" vertical="center" wrapText="1"/>
    </xf>
    <xf numFmtId="177" fontId="75" fillId="0" borderId="3" xfId="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right" vertical="center"/>
    </xf>
    <xf numFmtId="1" fontId="76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horizontal="right" vertical="center"/>
    </xf>
    <xf numFmtId="170" fontId="76" fillId="0" borderId="0" xfId="0" applyNumberFormat="1" applyFont="1" applyFill="1" applyAlignment="1">
      <alignment vertical="center"/>
    </xf>
    <xf numFmtId="177" fontId="79" fillId="0" borderId="3" xfId="0" applyNumberFormat="1" applyFont="1" applyFill="1" applyBorder="1" applyAlignment="1">
      <alignment horizontal="center" vertical="center" wrapText="1"/>
    </xf>
    <xf numFmtId="178" fontId="79" fillId="0" borderId="3" xfId="0" applyNumberFormat="1" applyFont="1" applyFill="1" applyBorder="1" applyAlignment="1">
      <alignment horizontal="center" vertical="center" wrapText="1"/>
    </xf>
    <xf numFmtId="177" fontId="80" fillId="0" borderId="3" xfId="0" applyNumberFormat="1" applyFont="1" applyFill="1" applyBorder="1" applyAlignment="1">
      <alignment horizontal="center" vertical="center" wrapText="1"/>
    </xf>
    <xf numFmtId="178" fontId="80" fillId="0" borderId="3" xfId="0" applyNumberFormat="1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horizontal="left" vertical="center"/>
    </xf>
    <xf numFmtId="0" fontId="75" fillId="0" borderId="0" xfId="0" applyFont="1" applyFill="1" applyBorder="1" applyAlignment="1">
      <alignment horizontal="left" vertical="center" wrapText="1"/>
    </xf>
    <xf numFmtId="0" fontId="75" fillId="0" borderId="13" xfId="0" applyFont="1" applyFill="1" applyBorder="1" applyAlignment="1">
      <alignment horizontal="left" vertical="center" wrapText="1"/>
    </xf>
    <xf numFmtId="0" fontId="76" fillId="0" borderId="3" xfId="0" applyFont="1" applyFill="1" applyBorder="1" applyAlignment="1">
      <alignment horizontal="center" vertical="center" wrapText="1" shrinkToFit="1"/>
    </xf>
    <xf numFmtId="0" fontId="76" fillId="0" borderId="14" xfId="0" applyFont="1" applyFill="1" applyBorder="1" applyAlignment="1">
      <alignment horizontal="center" vertical="center" wrapText="1" shrinkToFit="1"/>
    </xf>
    <xf numFmtId="169" fontId="75" fillId="0" borderId="0" xfId="0" applyNumberFormat="1" applyFont="1" applyFill="1" applyBorder="1" applyAlignment="1">
      <alignment horizontal="right" vertical="center" wrapText="1"/>
    </xf>
    <xf numFmtId="3" fontId="76" fillId="0" borderId="3" xfId="0" applyNumberFormat="1" applyFont="1" applyFill="1" applyBorder="1" applyAlignment="1">
      <alignment horizontal="center" vertical="center" wrapText="1" shrinkToFit="1"/>
    </xf>
    <xf numFmtId="0" fontId="76" fillId="0" borderId="3" xfId="0" applyFont="1" applyFill="1" applyBorder="1" applyAlignment="1">
      <alignment horizontal="left" vertical="center" wrapText="1" shrinkToFit="1"/>
    </xf>
    <xf numFmtId="0" fontId="76" fillId="0" borderId="13" xfId="0" applyFont="1" applyFill="1" applyBorder="1" applyAlignment="1">
      <alignment vertical="center"/>
    </xf>
    <xf numFmtId="3" fontId="76" fillId="0" borderId="3" xfId="0" applyNumberFormat="1" applyFont="1" applyFill="1" applyBorder="1" applyAlignment="1">
      <alignment horizontal="center" vertical="center" wrapText="1"/>
    </xf>
    <xf numFmtId="169" fontId="75" fillId="0" borderId="0" xfId="0" applyNumberFormat="1" applyFont="1" applyFill="1" applyBorder="1" applyAlignment="1">
      <alignment horizontal="right" vertical="center"/>
    </xf>
    <xf numFmtId="0" fontId="77" fillId="0" borderId="0" xfId="0" applyFont="1" applyFill="1" applyAlignment="1">
      <alignment vertical="center"/>
    </xf>
    <xf numFmtId="0" fontId="77" fillId="0" borderId="0" xfId="0" applyFont="1" applyFill="1"/>
    <xf numFmtId="0" fontId="77" fillId="0" borderId="0" xfId="0" applyFont="1" applyFill="1" applyAlignment="1">
      <alignment horizontal="center" vertical="center"/>
    </xf>
    <xf numFmtId="3" fontId="76" fillId="0" borderId="3" xfId="0" applyNumberFormat="1" applyFont="1" applyFill="1" applyBorder="1" applyAlignment="1">
      <alignment horizontal="left" vertical="center" wrapText="1"/>
    </xf>
    <xf numFmtId="178" fontId="75" fillId="0" borderId="0" xfId="0" applyNumberFormat="1" applyFont="1" applyFill="1" applyBorder="1" applyAlignment="1">
      <alignment horizontal="center" vertical="center" wrapText="1"/>
    </xf>
    <xf numFmtId="0" fontId="76" fillId="0" borderId="0" xfId="0" applyFont="1" applyFill="1" applyAlignment="1"/>
    <xf numFmtId="0" fontId="75" fillId="0" borderId="0" xfId="0" applyFont="1" applyFill="1" applyAlignment="1">
      <alignment horizontal="center" vertical="center"/>
    </xf>
    <xf numFmtId="0" fontId="76" fillId="0" borderId="0" xfId="0" applyFont="1" applyFill="1" applyAlignment="1">
      <alignment vertical="center" wrapText="1" shrinkToFit="1"/>
    </xf>
    <xf numFmtId="0" fontId="75" fillId="0" borderId="0" xfId="0" applyFont="1" applyFill="1" applyAlignment="1">
      <alignment horizontal="right" vertical="center"/>
    </xf>
    <xf numFmtId="0" fontId="81" fillId="0" borderId="0" xfId="0" applyFont="1" applyFill="1" applyAlignment="1">
      <alignment vertic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13" xfId="0" applyFont="1" applyFill="1" applyBorder="1" applyAlignment="1">
      <alignment horizontal="left" vertical="center" wrapText="1"/>
    </xf>
    <xf numFmtId="169" fontId="79" fillId="0" borderId="0" xfId="0" applyNumberFormat="1" applyFont="1" applyFill="1" applyBorder="1" applyAlignment="1">
      <alignment horizontal="right" vertical="center" wrapText="1"/>
    </xf>
    <xf numFmtId="169" fontId="79" fillId="0" borderId="0" xfId="0" applyNumberFormat="1" applyFont="1" applyFill="1" applyBorder="1" applyAlignment="1">
      <alignment horizontal="center" vertical="center" wrapText="1"/>
    </xf>
    <xf numFmtId="170" fontId="79" fillId="0" borderId="0" xfId="0" applyNumberFormat="1" applyFont="1" applyFill="1" applyBorder="1" applyAlignment="1">
      <alignment horizontal="center" vertical="center" wrapText="1"/>
    </xf>
    <xf numFmtId="170" fontId="79" fillId="0" borderId="0" xfId="0" applyNumberFormat="1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 wrapText="1"/>
    </xf>
    <xf numFmtId="169" fontId="7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8" fontId="79" fillId="0" borderId="0" xfId="0" applyNumberFormat="1" applyFont="1" applyFill="1" applyBorder="1" applyAlignment="1">
      <alignment horizontal="center" vertical="center" wrapText="1"/>
    </xf>
    <xf numFmtId="49" fontId="79" fillId="0" borderId="0" xfId="0" applyNumberFormat="1" applyFont="1" applyFill="1" applyBorder="1" applyAlignment="1">
      <alignment horizontal="left" vertical="center" wrapText="1"/>
    </xf>
    <xf numFmtId="49" fontId="7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7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 wrapText="1" shrinkToFit="1"/>
    </xf>
    <xf numFmtId="0" fontId="9" fillId="0" borderId="0" xfId="0" applyFont="1" applyFill="1" applyBorder="1" applyAlignment="1">
      <alignment vertical="center" wrapText="1" shrinkToFit="1"/>
    </xf>
    <xf numFmtId="169" fontId="83" fillId="0" borderId="3" xfId="0" applyNumberFormat="1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left" vertical="center" wrapText="1"/>
    </xf>
    <xf numFmtId="170" fontId="7" fillId="0" borderId="0" xfId="0" applyNumberFormat="1" applyFont="1" applyFill="1" applyBorder="1" applyAlignment="1">
      <alignment horizontal="center" vertical="center" wrapText="1"/>
    </xf>
    <xf numFmtId="170" fontId="7" fillId="0" borderId="0" xfId="0" quotePrefix="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6" fillId="0" borderId="3" xfId="0" applyFont="1" applyFill="1" applyBorder="1" applyAlignment="1">
      <alignment horizontal="center" vertical="center"/>
    </xf>
    <xf numFmtId="0" fontId="66" fillId="0" borderId="2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6" fillId="0" borderId="3" xfId="0" applyFont="1" applyFill="1" applyBorder="1" applyAlignment="1">
      <alignment horizontal="center" vertical="center" wrapText="1"/>
    </xf>
    <xf numFmtId="0" fontId="66" fillId="0" borderId="3" xfId="237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170" fontId="7" fillId="0" borderId="0" xfId="0" applyNumberFormat="1" applyFont="1" applyFill="1" applyBorder="1" applyAlignment="1">
      <alignment horizontal="center" vertical="center" wrapText="1"/>
    </xf>
    <xf numFmtId="170" fontId="7" fillId="0" borderId="0" xfId="0" quotePrefix="1" applyNumberFormat="1" applyFont="1" applyFill="1" applyBorder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/>
    </xf>
    <xf numFmtId="0" fontId="66" fillId="0" borderId="14" xfId="0" applyFont="1" applyFill="1" applyBorder="1" applyAlignment="1" applyProtection="1">
      <alignment horizontal="center"/>
      <protection locked="0"/>
    </xf>
    <xf numFmtId="0" fontId="66" fillId="0" borderId="15" xfId="0" applyFont="1" applyFill="1" applyBorder="1" applyAlignment="1" applyProtection="1">
      <alignment horizontal="center"/>
      <protection locked="0"/>
    </xf>
    <xf numFmtId="0" fontId="66" fillId="0" borderId="16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6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6" fillId="0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14" xfId="0" applyFont="1" applyFill="1" applyBorder="1" applyAlignment="1">
      <alignment horizontal="left" vertical="center" wrapText="1"/>
    </xf>
    <xf numFmtId="0" fontId="66" fillId="0" borderId="16" xfId="0" applyFont="1" applyFill="1" applyBorder="1" applyAlignment="1">
      <alignment horizontal="left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66" fillId="0" borderId="0" xfId="245" applyFont="1" applyFill="1" applyBorder="1" applyAlignment="1">
      <alignment horizontal="center" vertical="center"/>
    </xf>
    <xf numFmtId="0" fontId="7" fillId="0" borderId="3" xfId="245" applyFont="1" applyFill="1" applyBorder="1" applyAlignment="1">
      <alignment horizontal="center" vertical="center" wrapText="1"/>
    </xf>
    <xf numFmtId="0" fontId="66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horizontal="center" vertical="center"/>
    </xf>
    <xf numFmtId="0" fontId="7" fillId="0" borderId="19" xfId="245" applyFont="1" applyFill="1" applyBorder="1" applyAlignment="1">
      <alignment horizontal="center" vertical="center" wrapText="1"/>
    </xf>
    <xf numFmtId="0" fontId="7" fillId="0" borderId="20" xfId="24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horizontal="center" vertical="center" wrapText="1"/>
    </xf>
    <xf numFmtId="170" fontId="5" fillId="0" borderId="0" xfId="0" quotePrefix="1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 vertical="center"/>
    </xf>
    <xf numFmtId="0" fontId="67" fillId="0" borderId="0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5" fillId="0" borderId="20" xfId="237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75" fillId="0" borderId="0" xfId="0" applyFont="1" applyFill="1" applyAlignment="1">
      <alignment horizontal="center" vertical="center"/>
    </xf>
    <xf numFmtId="0" fontId="75" fillId="0" borderId="0" xfId="0" applyFont="1" applyFill="1" applyBorder="1" applyAlignment="1">
      <alignment horizontal="center" vertical="center"/>
    </xf>
    <xf numFmtId="0" fontId="76" fillId="0" borderId="3" xfId="0" applyFont="1" applyFill="1" applyBorder="1" applyAlignment="1">
      <alignment horizontal="center" vertical="center" wrapText="1"/>
    </xf>
    <xf numFmtId="0" fontId="75" fillId="0" borderId="0" xfId="0" applyFont="1" applyFill="1" applyBorder="1" applyAlignment="1">
      <alignment vertical="center"/>
    </xf>
    <xf numFmtId="0" fontId="76" fillId="0" borderId="3" xfId="0" applyFont="1" applyFill="1" applyBorder="1" applyAlignment="1">
      <alignment horizontal="center" vertical="center"/>
    </xf>
    <xf numFmtId="0" fontId="76" fillId="0" borderId="14" xfId="0" applyFont="1" applyFill="1" applyBorder="1" applyAlignment="1">
      <alignment horizontal="left" vertical="center" wrapText="1"/>
    </xf>
    <xf numFmtId="0" fontId="76" fillId="0" borderId="15" xfId="0" applyFont="1" applyFill="1" applyBorder="1" applyAlignment="1">
      <alignment horizontal="left" vertical="center" wrapText="1"/>
    </xf>
    <xf numFmtId="0" fontId="76" fillId="0" borderId="16" xfId="0" applyFont="1" applyFill="1" applyBorder="1" applyAlignment="1">
      <alignment horizontal="left" vertical="center" wrapText="1"/>
    </xf>
    <xf numFmtId="177" fontId="76" fillId="0" borderId="14" xfId="0" applyNumberFormat="1" applyFont="1" applyFill="1" applyBorder="1" applyAlignment="1">
      <alignment horizontal="center" vertical="center" wrapText="1"/>
    </xf>
    <xf numFmtId="177" fontId="76" fillId="0" borderId="16" xfId="0" applyNumberFormat="1" applyFont="1" applyFill="1" applyBorder="1" applyAlignment="1">
      <alignment horizontal="center" vertical="center" wrapText="1"/>
    </xf>
    <xf numFmtId="178" fontId="75" fillId="0" borderId="14" xfId="0" applyNumberFormat="1" applyFont="1" applyFill="1" applyBorder="1" applyAlignment="1">
      <alignment horizontal="center" vertical="center" wrapText="1"/>
    </xf>
    <xf numFmtId="178" fontId="75" fillId="0" borderId="16" xfId="0" applyNumberFormat="1" applyFont="1" applyFill="1" applyBorder="1" applyAlignment="1">
      <alignment horizontal="center" vertical="center" wrapText="1"/>
    </xf>
    <xf numFmtId="0" fontId="75" fillId="0" borderId="14" xfId="0" applyFont="1" applyFill="1" applyBorder="1" applyAlignment="1">
      <alignment horizontal="left" vertical="center" wrapText="1"/>
    </xf>
    <xf numFmtId="0" fontId="75" fillId="0" borderId="15" xfId="0" applyFont="1" applyFill="1" applyBorder="1" applyAlignment="1">
      <alignment horizontal="left" vertical="center" wrapText="1"/>
    </xf>
    <xf numFmtId="0" fontId="75" fillId="0" borderId="16" xfId="0" applyFont="1" applyFill="1" applyBorder="1" applyAlignment="1">
      <alignment horizontal="left" vertical="center" wrapText="1"/>
    </xf>
    <xf numFmtId="178" fontId="76" fillId="0" borderId="14" xfId="0" applyNumberFormat="1" applyFont="1" applyFill="1" applyBorder="1" applyAlignment="1">
      <alignment horizontal="center" vertical="center" wrapText="1"/>
    </xf>
    <xf numFmtId="178" fontId="76" fillId="0" borderId="16" xfId="0" applyNumberFormat="1" applyFont="1" applyFill="1" applyBorder="1" applyAlignment="1">
      <alignment horizontal="center" vertical="center" wrapText="1"/>
    </xf>
    <xf numFmtId="174" fontId="76" fillId="0" borderId="14" xfId="0" applyNumberFormat="1" applyFont="1" applyFill="1" applyBorder="1" applyAlignment="1">
      <alignment horizontal="right" vertical="center" wrapText="1"/>
    </xf>
    <xf numFmtId="174" fontId="76" fillId="0" borderId="16" xfId="0" applyNumberFormat="1" applyFont="1" applyFill="1" applyBorder="1" applyAlignment="1">
      <alignment horizontal="right" vertical="center" wrapText="1"/>
    </xf>
    <xf numFmtId="0" fontId="76" fillId="0" borderId="0" xfId="0" applyFont="1" applyFill="1" applyBorder="1" applyAlignment="1">
      <alignment horizontal="center" vertical="center"/>
    </xf>
    <xf numFmtId="177" fontId="75" fillId="0" borderId="14" xfId="0" applyNumberFormat="1" applyFont="1" applyFill="1" applyBorder="1" applyAlignment="1">
      <alignment horizontal="center" vertical="center" wrapText="1"/>
    </xf>
    <xf numFmtId="177" fontId="75" fillId="0" borderId="16" xfId="0" applyNumberFormat="1" applyFont="1" applyFill="1" applyBorder="1" applyAlignment="1">
      <alignment horizontal="center" vertical="center" wrapText="1"/>
    </xf>
    <xf numFmtId="169" fontId="75" fillId="0" borderId="14" xfId="0" applyNumberFormat="1" applyFont="1" applyFill="1" applyBorder="1" applyAlignment="1">
      <alignment horizontal="right" vertical="center" wrapText="1"/>
    </xf>
    <xf numFmtId="169" fontId="75" fillId="0" borderId="16" xfId="0" applyNumberFormat="1" applyFont="1" applyFill="1" applyBorder="1" applyAlignment="1">
      <alignment horizontal="right" vertical="center" wrapText="1"/>
    </xf>
    <xf numFmtId="177" fontId="76" fillId="0" borderId="14" xfId="0" applyNumberFormat="1" applyFont="1" applyFill="1" applyBorder="1" applyAlignment="1">
      <alignment horizontal="right" vertical="center" wrapText="1"/>
    </xf>
    <xf numFmtId="177" fontId="76" fillId="0" borderId="16" xfId="0" applyNumberFormat="1" applyFont="1" applyFill="1" applyBorder="1" applyAlignment="1">
      <alignment horizontal="right" vertical="center" wrapText="1"/>
    </xf>
    <xf numFmtId="169" fontId="76" fillId="0" borderId="14" xfId="0" applyNumberFormat="1" applyFont="1" applyFill="1" applyBorder="1" applyAlignment="1">
      <alignment horizontal="right" vertical="center" wrapText="1"/>
    </xf>
    <xf numFmtId="169" fontId="76" fillId="0" borderId="16" xfId="0" applyNumberFormat="1" applyFont="1" applyFill="1" applyBorder="1" applyAlignment="1">
      <alignment horizontal="right" vertical="center" wrapText="1"/>
    </xf>
    <xf numFmtId="174" fontId="75" fillId="0" borderId="14" xfId="0" applyNumberFormat="1" applyFont="1" applyFill="1" applyBorder="1" applyAlignment="1">
      <alignment horizontal="left" vertical="center" wrapText="1"/>
    </xf>
    <xf numFmtId="174" fontId="75" fillId="0" borderId="16" xfId="0" applyNumberFormat="1" applyFont="1" applyFill="1" applyBorder="1" applyAlignment="1">
      <alignment horizontal="left" vertical="center" wrapText="1"/>
    </xf>
    <xf numFmtId="49" fontId="76" fillId="0" borderId="3" xfId="0" applyNumberFormat="1" applyFont="1" applyFill="1" applyBorder="1" applyAlignment="1">
      <alignment horizontal="left" vertical="center" wrapText="1"/>
    </xf>
    <xf numFmtId="0" fontId="76" fillId="0" borderId="19" xfId="0" applyFont="1" applyFill="1" applyBorder="1" applyAlignment="1">
      <alignment horizontal="center" vertical="center" wrapText="1"/>
    </xf>
    <xf numFmtId="0" fontId="76" fillId="0" borderId="20" xfId="0" applyFont="1" applyFill="1" applyBorder="1" applyAlignment="1">
      <alignment horizontal="center" vertical="center" wrapText="1"/>
    </xf>
    <xf numFmtId="49" fontId="76" fillId="0" borderId="14" xfId="0" applyNumberFormat="1" applyFont="1" applyFill="1" applyBorder="1" applyAlignment="1">
      <alignment horizontal="left" vertical="center" wrapText="1"/>
    </xf>
    <xf numFmtId="49" fontId="76" fillId="0" borderId="15" xfId="0" applyNumberFormat="1" applyFont="1" applyFill="1" applyBorder="1" applyAlignment="1">
      <alignment horizontal="left" vertical="center" wrapText="1"/>
    </xf>
    <xf numFmtId="0" fontId="76" fillId="0" borderId="14" xfId="0" applyFont="1" applyFill="1" applyBorder="1" applyAlignment="1">
      <alignment horizontal="center" vertical="center" wrapText="1"/>
    </xf>
    <xf numFmtId="0" fontId="76" fillId="0" borderId="15" xfId="0" applyFont="1" applyFill="1" applyBorder="1" applyAlignment="1">
      <alignment horizontal="center" vertical="center" wrapText="1"/>
    </xf>
    <xf numFmtId="0" fontId="76" fillId="0" borderId="16" xfId="0" applyFont="1" applyFill="1" applyBorder="1" applyAlignment="1">
      <alignment horizontal="center" vertical="center" wrapText="1"/>
    </xf>
    <xf numFmtId="0" fontId="76" fillId="0" borderId="14" xfId="0" applyFont="1" applyFill="1" applyBorder="1" applyAlignment="1">
      <alignment horizontal="center" vertical="center"/>
    </xf>
    <xf numFmtId="0" fontId="76" fillId="0" borderId="15" xfId="0" applyFont="1" applyFill="1" applyBorder="1" applyAlignment="1">
      <alignment horizontal="center" vertical="center"/>
    </xf>
    <xf numFmtId="0" fontId="76" fillId="0" borderId="16" xfId="0" applyFont="1" applyFill="1" applyBorder="1" applyAlignment="1">
      <alignment horizontal="center" vertical="center"/>
    </xf>
    <xf numFmtId="0" fontId="75" fillId="0" borderId="0" xfId="0" applyFont="1" applyFill="1" applyBorder="1" applyAlignment="1">
      <alignment horizontal="left" vertical="center" wrapText="1"/>
    </xf>
    <xf numFmtId="49" fontId="76" fillId="0" borderId="16" xfId="0" applyNumberFormat="1" applyFont="1" applyFill="1" applyBorder="1" applyAlignment="1">
      <alignment horizontal="left" vertical="center" wrapText="1"/>
    </xf>
    <xf numFmtId="178" fontId="76" fillId="0" borderId="3" xfId="0" applyNumberFormat="1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left" vertical="center" wrapText="1"/>
    </xf>
    <xf numFmtId="178" fontId="75" fillId="0" borderId="3" xfId="0" applyNumberFormat="1" applyFont="1" applyFill="1" applyBorder="1" applyAlignment="1">
      <alignment horizontal="center" vertical="center" wrapText="1"/>
    </xf>
    <xf numFmtId="178" fontId="76" fillId="0" borderId="15" xfId="0" applyNumberFormat="1" applyFont="1" applyFill="1" applyBorder="1" applyAlignment="1">
      <alignment horizontal="center" vertical="center" wrapText="1"/>
    </xf>
    <xf numFmtId="0" fontId="75" fillId="0" borderId="3" xfId="0" applyFont="1" applyFill="1" applyBorder="1" applyAlignment="1">
      <alignment horizontal="center" vertical="center" wrapText="1"/>
    </xf>
    <xf numFmtId="3" fontId="76" fillId="0" borderId="3" xfId="0" applyNumberFormat="1" applyFont="1" applyFill="1" applyBorder="1" applyAlignment="1">
      <alignment horizontal="center" vertical="center" wrapText="1"/>
    </xf>
    <xf numFmtId="170" fontId="76" fillId="0" borderId="3" xfId="0" applyNumberFormat="1" applyFont="1" applyFill="1" applyBorder="1" applyAlignment="1">
      <alignment horizontal="center" vertical="center" wrapText="1"/>
    </xf>
    <xf numFmtId="3" fontId="76" fillId="0" borderId="14" xfId="0" applyNumberFormat="1" applyFont="1" applyFill="1" applyBorder="1" applyAlignment="1">
      <alignment horizontal="center" vertical="center" wrapText="1"/>
    </xf>
    <xf numFmtId="3" fontId="76" fillId="0" borderId="16" xfId="0" applyNumberFormat="1" applyFont="1" applyFill="1" applyBorder="1" applyAlignment="1">
      <alignment horizontal="center" vertical="center" wrapText="1"/>
    </xf>
    <xf numFmtId="3" fontId="76" fillId="0" borderId="15" xfId="0" applyNumberFormat="1" applyFont="1" applyFill="1" applyBorder="1" applyAlignment="1">
      <alignment horizontal="center" vertical="center" wrapText="1"/>
    </xf>
    <xf numFmtId="3" fontId="75" fillId="0" borderId="3" xfId="0" applyNumberFormat="1" applyFont="1" applyFill="1" applyBorder="1" applyAlignment="1">
      <alignment horizontal="center" vertical="center" wrapText="1"/>
    </xf>
    <xf numFmtId="170" fontId="76" fillId="0" borderId="14" xfId="0" applyNumberFormat="1" applyFont="1" applyFill="1" applyBorder="1" applyAlignment="1">
      <alignment horizontal="center" vertical="center" wrapText="1"/>
    </xf>
    <xf numFmtId="170" fontId="76" fillId="0" borderId="16" xfId="0" applyNumberFormat="1" applyFont="1" applyFill="1" applyBorder="1" applyAlignment="1">
      <alignment horizontal="center" vertical="center" wrapText="1"/>
    </xf>
    <xf numFmtId="3" fontId="76" fillId="0" borderId="3" xfId="0" applyNumberFormat="1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justify" vertical="center" wrapText="1"/>
    </xf>
    <xf numFmtId="0" fontId="76" fillId="0" borderId="0" xfId="0" applyFont="1" applyFill="1" applyBorder="1" applyAlignment="1">
      <alignment horizontal="justify" vertical="center" wrapText="1" shrinkToFi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 vertical="center" wrapText="1"/>
    </xf>
    <xf numFmtId="0" fontId="82" fillId="0" borderId="0" xfId="0" applyFont="1" applyFill="1" applyAlignment="1">
      <alignment horizontal="center" vertical="center" wrapText="1"/>
    </xf>
    <xf numFmtId="178" fontId="79" fillId="0" borderId="3" xfId="0" applyNumberFormat="1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178" fontId="9" fillId="0" borderId="14" xfId="0" applyNumberFormat="1" applyFont="1" applyFill="1" applyBorder="1" applyAlignment="1">
      <alignment horizontal="center" vertical="center" wrapText="1"/>
    </xf>
    <xf numFmtId="178" fontId="9" fillId="0" borderId="16" xfId="0" applyNumberFormat="1" applyFont="1" applyFill="1" applyBorder="1" applyAlignment="1">
      <alignment horizontal="center" vertical="center" wrapText="1"/>
    </xf>
    <xf numFmtId="49" fontId="7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1" fontId="9" fillId="0" borderId="14" xfId="0" applyNumberFormat="1" applyFont="1" applyFill="1" applyBorder="1" applyAlignment="1">
      <alignment horizontal="right" wrapText="1"/>
    </xf>
    <xf numFmtId="1" fontId="9" fillId="0" borderId="15" xfId="0" applyNumberFormat="1" applyFont="1" applyFill="1" applyBorder="1" applyAlignment="1">
      <alignment horizontal="right" wrapText="1"/>
    </xf>
    <xf numFmtId="1" fontId="9" fillId="0" borderId="16" xfId="0" applyNumberFormat="1" applyFont="1" applyFill="1" applyBorder="1" applyAlignment="1">
      <alignment horizontal="right" wrapText="1"/>
    </xf>
    <xf numFmtId="1" fontId="79" fillId="0" borderId="14" xfId="0" applyNumberFormat="1" applyFont="1" applyFill="1" applyBorder="1" applyAlignment="1">
      <alignment horizontal="right" wrapText="1" shrinkToFit="1"/>
    </xf>
    <xf numFmtId="1" fontId="79" fillId="0" borderId="15" xfId="0" applyNumberFormat="1" applyFont="1" applyFill="1" applyBorder="1" applyAlignment="1">
      <alignment horizontal="right" wrapText="1" shrinkToFit="1"/>
    </xf>
    <xf numFmtId="1" fontId="79" fillId="0" borderId="16" xfId="0" applyNumberFormat="1" applyFont="1" applyFill="1" applyBorder="1" applyAlignment="1">
      <alignment horizontal="right" wrapText="1" shrinkToFi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0" fontId="79" fillId="0" borderId="14" xfId="0" applyFont="1" applyFill="1" applyBorder="1" applyAlignment="1">
      <alignment horizontal="center" vertical="center" wrapText="1" shrinkToFit="1"/>
    </xf>
    <xf numFmtId="0" fontId="79" fillId="0" borderId="15" xfId="0" applyFont="1" applyFill="1" applyBorder="1" applyAlignment="1">
      <alignment horizontal="center" vertical="center" wrapText="1" shrinkToFit="1"/>
    </xf>
    <xf numFmtId="0" fontId="79" fillId="0" borderId="16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49" fontId="79" fillId="0" borderId="3" xfId="0" applyNumberFormat="1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77" fontId="9" fillId="0" borderId="15" xfId="0" applyNumberFormat="1" applyFont="1" applyFill="1" applyBorder="1" applyAlignment="1">
      <alignment horizontal="center" vertical="center" wrapText="1"/>
    </xf>
    <xf numFmtId="177" fontId="9" fillId="0" borderId="16" xfId="0" applyNumberFormat="1" applyFont="1" applyFill="1" applyBorder="1" applyAlignment="1">
      <alignment horizontal="center" vertical="center" wrapText="1"/>
    </xf>
    <xf numFmtId="0" fontId="76" fillId="0" borderId="19" xfId="0" applyFont="1" applyFill="1" applyBorder="1" applyAlignment="1">
      <alignment horizontal="center" vertical="center" wrapText="1" shrinkToFit="1"/>
    </xf>
    <xf numFmtId="0" fontId="76" fillId="0" borderId="20" xfId="0" applyFont="1" applyFill="1" applyBorder="1" applyAlignment="1">
      <alignment horizontal="center" vertical="center" wrapText="1" shrinkToFit="1"/>
    </xf>
    <xf numFmtId="0" fontId="76" fillId="0" borderId="21" xfId="0" applyFont="1" applyFill="1" applyBorder="1" applyAlignment="1">
      <alignment horizontal="center" vertical="center" wrapText="1"/>
    </xf>
    <xf numFmtId="0" fontId="76" fillId="0" borderId="17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76" fillId="0" borderId="22" xfId="0" applyFont="1" applyFill="1" applyBorder="1" applyAlignment="1">
      <alignment horizontal="center" vertical="center" wrapText="1"/>
    </xf>
    <xf numFmtId="0" fontId="76" fillId="0" borderId="13" xfId="0" applyFont="1" applyFill="1" applyBorder="1" applyAlignment="1">
      <alignment horizontal="center" vertical="center" wrapText="1"/>
    </xf>
    <xf numFmtId="0" fontId="76" fillId="0" borderId="23" xfId="0" applyFont="1" applyFill="1" applyBorder="1" applyAlignment="1">
      <alignment horizontal="center" vertical="center" wrapText="1"/>
    </xf>
    <xf numFmtId="178" fontId="9" fillId="0" borderId="15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75" fillId="0" borderId="14" xfId="0" applyFont="1" applyFill="1" applyBorder="1" applyAlignment="1">
      <alignment horizontal="center" vertical="center" wrapText="1" shrinkToFit="1"/>
    </xf>
    <xf numFmtId="0" fontId="75" fillId="0" borderId="15" xfId="0" applyFont="1" applyFill="1" applyBorder="1" applyAlignment="1">
      <alignment horizontal="center" vertical="center" wrapText="1" shrinkToFit="1"/>
    </xf>
    <xf numFmtId="0" fontId="75" fillId="0" borderId="16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76" fillId="0" borderId="3" xfId="0" applyFont="1" applyFill="1" applyBorder="1" applyAlignment="1">
      <alignment horizontal="center" vertical="center" wrapText="1" shrinkToFit="1"/>
    </xf>
    <xf numFmtId="3" fontId="75" fillId="0" borderId="14" xfId="0" applyNumberFormat="1" applyFont="1" applyFill="1" applyBorder="1" applyAlignment="1">
      <alignment horizontal="left" vertical="center" wrapText="1"/>
    </xf>
    <xf numFmtId="3" fontId="75" fillId="0" borderId="15" xfId="0" applyNumberFormat="1" applyFont="1" applyFill="1" applyBorder="1" applyAlignment="1">
      <alignment horizontal="left" vertical="center" wrapText="1"/>
    </xf>
    <xf numFmtId="3" fontId="75" fillId="0" borderId="16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177" fontId="9" fillId="0" borderId="14" xfId="0" applyNumberFormat="1" applyFont="1" applyFill="1" applyBorder="1" applyAlignment="1">
      <alignment horizontal="center" vertical="center" wrapText="1"/>
    </xf>
    <xf numFmtId="177" fontId="79" fillId="0" borderId="14" xfId="0" applyNumberFormat="1" applyFont="1" applyFill="1" applyBorder="1" applyAlignment="1">
      <alignment horizontal="center" vertical="center" wrapText="1"/>
    </xf>
    <xf numFmtId="177" fontId="79" fillId="0" borderId="15" xfId="0" applyNumberFormat="1" applyFont="1" applyFill="1" applyBorder="1" applyAlignment="1">
      <alignment horizontal="center" vertical="center" wrapText="1"/>
    </xf>
    <xf numFmtId="177" fontId="79" fillId="0" borderId="16" xfId="0" applyNumberFormat="1" applyFont="1" applyFill="1" applyBorder="1" applyAlignment="1">
      <alignment horizontal="center" vertical="center" wrapText="1"/>
    </xf>
    <xf numFmtId="178" fontId="79" fillId="0" borderId="14" xfId="0" applyNumberFormat="1" applyFont="1" applyFill="1" applyBorder="1" applyAlignment="1">
      <alignment horizontal="center" vertical="center" wrapText="1"/>
    </xf>
    <xf numFmtId="178" fontId="79" fillId="0" borderId="15" xfId="0" applyNumberFormat="1" applyFont="1" applyFill="1" applyBorder="1" applyAlignment="1">
      <alignment horizontal="center" vertical="center" wrapText="1"/>
    </xf>
    <xf numFmtId="178" fontId="79" fillId="0" borderId="16" xfId="0" applyNumberFormat="1" applyFont="1" applyFill="1" applyBorder="1" applyAlignment="1">
      <alignment horizontal="center" vertical="center" wrapText="1"/>
    </xf>
    <xf numFmtId="49" fontId="9" fillId="0" borderId="21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25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14" fontId="66" fillId="0" borderId="0" xfId="0" applyNumberFormat="1" applyFont="1" applyFill="1" applyBorder="1" applyAlignment="1">
      <alignment vertical="center"/>
    </xf>
    <xf numFmtId="14" fontId="66" fillId="0" borderId="0" xfId="0" applyNumberFormat="1" applyFont="1" applyFill="1" applyBorder="1" applyAlignment="1">
      <alignment horizontal="left" vertical="center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280"/>
  <sheetViews>
    <sheetView tabSelected="1" view="pageBreakPreview" zoomScale="80" zoomScaleNormal="80" zoomScaleSheetLayoutView="80" workbookViewId="0">
      <selection activeCell="A14" sqref="A14:J14"/>
    </sheetView>
  </sheetViews>
  <sheetFormatPr defaultRowHeight="15.75"/>
  <cols>
    <col min="1" max="1" width="54.28515625" style="35" customWidth="1"/>
    <col min="2" max="2" width="8.5703125" style="24" customWidth="1"/>
    <col min="3" max="3" width="11.5703125" style="24" customWidth="1"/>
    <col min="4" max="4" width="13.42578125" style="24" customWidth="1"/>
    <col min="5" max="5" width="11.140625" style="24" customWidth="1"/>
    <col min="6" max="6" width="14" style="35" customWidth="1"/>
    <col min="7" max="7" width="12.85546875" style="35" customWidth="1"/>
    <col min="8" max="8" width="12.42578125" style="35" customWidth="1"/>
    <col min="9" max="9" width="13.28515625" style="35" customWidth="1"/>
    <col min="10" max="10" width="13.140625" style="35" customWidth="1"/>
    <col min="11" max="11" width="10" style="35" customWidth="1"/>
    <col min="12" max="12" width="9.5703125" style="35" customWidth="1"/>
    <col min="13" max="14" width="9.140625" style="35"/>
    <col min="15" max="15" width="10.5703125" style="35" customWidth="1"/>
    <col min="16" max="16384" width="9.140625" style="35"/>
  </cols>
  <sheetData>
    <row r="1" spans="1:10" s="31" customFormat="1" ht="19.5" customHeight="1">
      <c r="A1" s="31" t="s">
        <v>432</v>
      </c>
      <c r="B1" s="32"/>
      <c r="C1" s="32"/>
      <c r="D1" s="32"/>
      <c r="E1" s="33" t="s">
        <v>434</v>
      </c>
    </row>
    <row r="2" spans="1:10" s="31" customFormat="1" ht="18.75" customHeight="1">
      <c r="A2" s="243" t="s">
        <v>456</v>
      </c>
      <c r="D2" s="32"/>
      <c r="E2" s="33" t="s">
        <v>403</v>
      </c>
    </row>
    <row r="3" spans="1:10" s="31" customFormat="1">
      <c r="A3" s="243"/>
      <c r="C3" s="33" t="s">
        <v>429</v>
      </c>
      <c r="E3" s="33" t="s">
        <v>457</v>
      </c>
    </row>
    <row r="4" spans="1:10" s="31" customFormat="1" ht="19.5" customHeight="1">
      <c r="A4" s="428">
        <v>44505</v>
      </c>
      <c r="B4" s="32"/>
      <c r="C4" s="32"/>
      <c r="D4" s="32"/>
      <c r="E4" s="33" t="s">
        <v>458</v>
      </c>
    </row>
    <row r="5" spans="1:10" s="31" customFormat="1" ht="19.5" customHeight="1">
      <c r="A5" s="31" t="s">
        <v>402</v>
      </c>
      <c r="B5" s="32"/>
      <c r="C5" s="32"/>
      <c r="D5" s="32"/>
      <c r="E5" s="33" t="s">
        <v>475</v>
      </c>
    </row>
    <row r="6" spans="1:10" s="31" customFormat="1" ht="19.5" customHeight="1">
      <c r="B6" s="32"/>
      <c r="C6" s="32"/>
      <c r="D6" s="32"/>
      <c r="E6" s="92"/>
    </row>
    <row r="7" spans="1:10" s="31" customFormat="1" ht="19.5" customHeight="1">
      <c r="A7" s="243" t="s">
        <v>455</v>
      </c>
      <c r="D7" s="32"/>
      <c r="E7" s="33" t="s">
        <v>433</v>
      </c>
    </row>
    <row r="8" spans="1:10" s="31" customFormat="1" ht="30" customHeight="1">
      <c r="A8" s="243"/>
      <c r="B8" s="32"/>
      <c r="C8" s="33" t="s">
        <v>430</v>
      </c>
      <c r="D8" s="32"/>
      <c r="E8" s="243" t="s">
        <v>454</v>
      </c>
      <c r="F8" s="243"/>
      <c r="G8" s="243"/>
      <c r="I8" s="31" t="s">
        <v>451</v>
      </c>
    </row>
    <row r="9" spans="1:10" s="31" customFormat="1" ht="19.5" customHeight="1">
      <c r="A9" s="428">
        <v>44505</v>
      </c>
      <c r="D9" s="32"/>
      <c r="E9" s="429">
        <v>44505</v>
      </c>
      <c r="F9" s="429"/>
    </row>
    <row r="10" spans="1:10" s="31" customFormat="1" ht="19.5" customHeight="1">
      <c r="A10" s="31" t="s">
        <v>402</v>
      </c>
      <c r="B10" s="32"/>
      <c r="C10" s="32"/>
      <c r="D10" s="32"/>
      <c r="E10" s="31" t="s">
        <v>402</v>
      </c>
    </row>
    <row r="11" spans="1:10" s="31" customFormat="1" ht="19.5" customHeight="1">
      <c r="B11" s="32"/>
      <c r="C11" s="32"/>
      <c r="D11" s="32"/>
    </row>
    <row r="12" spans="1:10" s="31" customFormat="1">
      <c r="A12" s="259" t="s">
        <v>404</v>
      </c>
      <c r="B12" s="259"/>
      <c r="C12" s="259"/>
      <c r="D12" s="259"/>
      <c r="E12" s="259"/>
      <c r="F12" s="259"/>
      <c r="G12" s="259"/>
      <c r="H12" s="259"/>
      <c r="I12" s="259"/>
      <c r="J12" s="259"/>
    </row>
    <row r="13" spans="1:10" s="31" customFormat="1">
      <c r="A13" s="259" t="s">
        <v>405</v>
      </c>
      <c r="B13" s="259"/>
      <c r="C13" s="259"/>
      <c r="D13" s="259"/>
      <c r="E13" s="259"/>
      <c r="F13" s="259"/>
      <c r="G13" s="259"/>
      <c r="H13" s="259"/>
      <c r="I13" s="259"/>
      <c r="J13" s="259"/>
    </row>
    <row r="14" spans="1:10" s="31" customFormat="1">
      <c r="A14" s="259" t="s">
        <v>441</v>
      </c>
      <c r="B14" s="259"/>
      <c r="C14" s="259"/>
      <c r="D14" s="259"/>
      <c r="E14" s="259"/>
      <c r="F14" s="259"/>
      <c r="G14" s="259"/>
      <c r="H14" s="259"/>
      <c r="I14" s="259"/>
      <c r="J14" s="259"/>
    </row>
    <row r="15" spans="1:10" s="31" customFormat="1" ht="9" customHeight="1">
      <c r="B15" s="32"/>
      <c r="C15" s="32"/>
      <c r="D15" s="32"/>
    </row>
    <row r="16" spans="1:10" ht="18" hidden="1" customHeight="1">
      <c r="A16" s="259" t="s">
        <v>404</v>
      </c>
      <c r="B16" s="259"/>
      <c r="C16" s="259"/>
      <c r="D16" s="259"/>
      <c r="E16" s="259"/>
      <c r="F16" s="259"/>
      <c r="G16" s="259"/>
      <c r="H16" s="259"/>
      <c r="I16" s="259"/>
      <c r="J16" s="259"/>
    </row>
    <row r="17" spans="1:10" ht="18" hidden="1" customHeight="1">
      <c r="A17" s="259" t="s">
        <v>405</v>
      </c>
      <c r="B17" s="259"/>
      <c r="C17" s="259"/>
      <c r="D17" s="259"/>
      <c r="E17" s="259"/>
      <c r="F17" s="259"/>
      <c r="G17" s="259"/>
      <c r="H17" s="259"/>
      <c r="I17" s="259"/>
      <c r="J17" s="259"/>
    </row>
    <row r="18" spans="1:10" ht="21" hidden="1" customHeight="1">
      <c r="A18" s="268" t="s">
        <v>406</v>
      </c>
      <c r="B18" s="268"/>
      <c r="C18" s="268"/>
      <c r="D18" s="268"/>
      <c r="E18" s="268"/>
      <c r="F18" s="268"/>
      <c r="G18" s="268"/>
      <c r="H18" s="268"/>
      <c r="I18" s="268"/>
      <c r="J18" s="268"/>
    </row>
    <row r="19" spans="1:10" ht="20.100000000000001" customHeight="1">
      <c r="A19" s="36"/>
      <c r="B19" s="266"/>
      <c r="C19" s="266"/>
      <c r="D19" s="266"/>
      <c r="E19" s="266"/>
      <c r="F19" s="266"/>
      <c r="G19" s="37"/>
      <c r="H19" s="38"/>
      <c r="I19" s="39" t="s">
        <v>120</v>
      </c>
      <c r="J19" s="40" t="s">
        <v>181</v>
      </c>
    </row>
    <row r="20" spans="1:10" ht="35.25" customHeight="1">
      <c r="A20" s="41" t="s">
        <v>14</v>
      </c>
      <c r="B20" s="265" t="s">
        <v>398</v>
      </c>
      <c r="C20" s="265"/>
      <c r="D20" s="265"/>
      <c r="E20" s="265"/>
      <c r="F20" s="265"/>
      <c r="G20" s="269"/>
      <c r="H20" s="270"/>
      <c r="I20" s="42" t="s">
        <v>116</v>
      </c>
      <c r="J20" s="43" t="s">
        <v>399</v>
      </c>
    </row>
    <row r="21" spans="1:10">
      <c r="A21" s="41" t="s">
        <v>15</v>
      </c>
      <c r="B21" s="265" t="s">
        <v>389</v>
      </c>
      <c r="C21" s="265"/>
      <c r="D21" s="265"/>
      <c r="E21" s="265"/>
      <c r="F21" s="265"/>
      <c r="G21" s="37"/>
      <c r="H21" s="38"/>
      <c r="I21" s="42" t="s">
        <v>115</v>
      </c>
      <c r="J21" s="40">
        <v>430</v>
      </c>
    </row>
    <row r="22" spans="1:10">
      <c r="A22" s="41" t="s">
        <v>20</v>
      </c>
      <c r="B22" s="265" t="s">
        <v>401</v>
      </c>
      <c r="C22" s="265"/>
      <c r="D22" s="265"/>
      <c r="E22" s="265"/>
      <c r="F22" s="265"/>
      <c r="G22" s="37"/>
      <c r="H22" s="38"/>
      <c r="I22" s="42" t="s">
        <v>114</v>
      </c>
      <c r="J22" s="40">
        <v>5910700000</v>
      </c>
    </row>
    <row r="23" spans="1:10">
      <c r="A23" s="41" t="s">
        <v>452</v>
      </c>
      <c r="B23" s="266"/>
      <c r="C23" s="266"/>
      <c r="D23" s="266"/>
      <c r="E23" s="266"/>
      <c r="F23" s="266"/>
      <c r="G23" s="44"/>
      <c r="H23" s="45"/>
      <c r="I23" s="42" t="s">
        <v>9</v>
      </c>
      <c r="J23" s="40"/>
    </row>
    <row r="24" spans="1:10">
      <c r="A24" s="41" t="s">
        <v>17</v>
      </c>
      <c r="B24" s="265" t="s">
        <v>396</v>
      </c>
      <c r="C24" s="265"/>
      <c r="D24" s="265"/>
      <c r="E24" s="265"/>
      <c r="F24" s="265"/>
      <c r="G24" s="44"/>
      <c r="H24" s="45"/>
      <c r="I24" s="42" t="s">
        <v>8</v>
      </c>
      <c r="J24" s="40"/>
    </row>
    <row r="25" spans="1:10">
      <c r="A25" s="41" t="s">
        <v>16</v>
      </c>
      <c r="B25" s="265" t="s">
        <v>394</v>
      </c>
      <c r="C25" s="265"/>
      <c r="D25" s="265"/>
      <c r="E25" s="265"/>
      <c r="F25" s="265"/>
      <c r="G25" s="44"/>
      <c r="H25" s="46"/>
      <c r="I25" s="47" t="s">
        <v>10</v>
      </c>
      <c r="J25" s="40" t="s">
        <v>393</v>
      </c>
    </row>
    <row r="26" spans="1:10">
      <c r="A26" s="41" t="s">
        <v>346</v>
      </c>
      <c r="B26" s="266"/>
      <c r="C26" s="266"/>
      <c r="D26" s="266"/>
      <c r="E26" s="266"/>
      <c r="F26" s="266"/>
      <c r="G26" s="266" t="s">
        <v>149</v>
      </c>
      <c r="H26" s="266"/>
      <c r="I26" s="267"/>
      <c r="J26" s="26" t="s">
        <v>390</v>
      </c>
    </row>
    <row r="27" spans="1:10">
      <c r="A27" s="41" t="s">
        <v>21</v>
      </c>
      <c r="B27" s="265" t="s">
        <v>391</v>
      </c>
      <c r="C27" s="265"/>
      <c r="D27" s="265"/>
      <c r="E27" s="265"/>
      <c r="F27" s="265"/>
      <c r="G27" s="266" t="s">
        <v>150</v>
      </c>
      <c r="H27" s="266"/>
      <c r="I27" s="267"/>
      <c r="J27" s="48"/>
    </row>
    <row r="28" spans="1:10">
      <c r="A28" s="41" t="s">
        <v>101</v>
      </c>
      <c r="B28" s="265">
        <v>710.75</v>
      </c>
      <c r="C28" s="265"/>
      <c r="D28" s="265"/>
      <c r="E28" s="265"/>
      <c r="F28" s="265"/>
      <c r="G28" s="44"/>
      <c r="H28" s="44"/>
      <c r="I28" s="44"/>
      <c r="J28" s="45"/>
    </row>
    <row r="29" spans="1:10">
      <c r="A29" s="41" t="s">
        <v>11</v>
      </c>
      <c r="B29" s="265" t="s">
        <v>459</v>
      </c>
      <c r="C29" s="265"/>
      <c r="D29" s="265"/>
      <c r="E29" s="265"/>
      <c r="F29" s="265"/>
      <c r="G29" s="265"/>
      <c r="H29" s="265"/>
      <c r="I29" s="37"/>
      <c r="J29" s="38"/>
    </row>
    <row r="30" spans="1:10">
      <c r="A30" s="41" t="s">
        <v>12</v>
      </c>
      <c r="B30" s="265" t="s">
        <v>400</v>
      </c>
      <c r="C30" s="265"/>
      <c r="D30" s="265"/>
      <c r="E30" s="265"/>
      <c r="F30" s="265"/>
      <c r="G30" s="44"/>
      <c r="H30" s="44"/>
      <c r="I30" s="44"/>
      <c r="J30" s="45"/>
    </row>
    <row r="31" spans="1:10">
      <c r="A31" s="41" t="s">
        <v>13</v>
      </c>
      <c r="B31" s="265" t="s">
        <v>435</v>
      </c>
      <c r="C31" s="265"/>
      <c r="D31" s="265"/>
      <c r="E31" s="265"/>
      <c r="F31" s="265"/>
      <c r="G31" s="37"/>
      <c r="H31" s="37"/>
      <c r="I31" s="37"/>
      <c r="J31" s="38"/>
    </row>
    <row r="32" spans="1:10" ht="9.75" customHeight="1">
      <c r="A32" s="49"/>
      <c r="B32" s="50"/>
      <c r="C32" s="50"/>
      <c r="D32" s="50"/>
      <c r="E32" s="50"/>
      <c r="F32" s="50"/>
    </row>
    <row r="33" spans="1:10">
      <c r="A33" s="259" t="s">
        <v>157</v>
      </c>
      <c r="B33" s="259"/>
      <c r="C33" s="259"/>
      <c r="D33" s="259"/>
      <c r="E33" s="259"/>
      <c r="F33" s="259"/>
      <c r="G33" s="259"/>
      <c r="H33" s="259"/>
      <c r="I33" s="259"/>
      <c r="J33" s="259"/>
    </row>
    <row r="34" spans="1:10" ht="7.5" customHeight="1">
      <c r="B34" s="51"/>
      <c r="C34" s="52"/>
      <c r="D34" s="51"/>
      <c r="E34" s="51"/>
      <c r="F34" s="51"/>
      <c r="G34" s="51"/>
      <c r="H34" s="51"/>
      <c r="I34" s="51"/>
      <c r="J34" s="51"/>
    </row>
    <row r="35" spans="1:10">
      <c r="A35" s="248" t="s">
        <v>187</v>
      </c>
      <c r="B35" s="249" t="s">
        <v>18</v>
      </c>
      <c r="C35" s="263" t="s">
        <v>32</v>
      </c>
      <c r="D35" s="263" t="s">
        <v>36</v>
      </c>
      <c r="E35" s="255" t="s">
        <v>133</v>
      </c>
      <c r="F35" s="249" t="s">
        <v>118</v>
      </c>
      <c r="G35" s="252" t="s">
        <v>188</v>
      </c>
      <c r="H35" s="253"/>
      <c r="I35" s="253"/>
      <c r="J35" s="254"/>
    </row>
    <row r="36" spans="1:10" ht="48.75" customHeight="1">
      <c r="A36" s="248"/>
      <c r="B36" s="249"/>
      <c r="C36" s="264"/>
      <c r="D36" s="264"/>
      <c r="E36" s="256"/>
      <c r="F36" s="249"/>
      <c r="G36" s="26" t="s">
        <v>183</v>
      </c>
      <c r="H36" s="26" t="s">
        <v>184</v>
      </c>
      <c r="I36" s="26" t="s">
        <v>185</v>
      </c>
      <c r="J36" s="26" t="s">
        <v>228</v>
      </c>
    </row>
    <row r="37" spans="1:10">
      <c r="A37" s="40">
        <v>1</v>
      </c>
      <c r="B37" s="26">
        <v>2</v>
      </c>
      <c r="C37" s="26">
        <v>3</v>
      </c>
      <c r="D37" s="26">
        <v>4</v>
      </c>
      <c r="E37" s="26">
        <v>5</v>
      </c>
      <c r="F37" s="26">
        <v>6</v>
      </c>
      <c r="G37" s="26">
        <v>7</v>
      </c>
      <c r="H37" s="26">
        <v>8</v>
      </c>
      <c r="I37" s="26">
        <v>9</v>
      </c>
      <c r="J37" s="26">
        <v>10</v>
      </c>
    </row>
    <row r="38" spans="1:10">
      <c r="A38" s="250" t="s">
        <v>96</v>
      </c>
      <c r="B38" s="250"/>
      <c r="C38" s="250"/>
      <c r="D38" s="250"/>
      <c r="E38" s="250"/>
      <c r="F38" s="250"/>
      <c r="G38" s="250"/>
      <c r="H38" s="250"/>
      <c r="I38" s="250"/>
      <c r="J38" s="250"/>
    </row>
    <row r="39" spans="1:10" ht="31.5">
      <c r="A39" s="54" t="s">
        <v>158</v>
      </c>
      <c r="B39" s="40">
        <v>1000</v>
      </c>
      <c r="C39" s="55">
        <f>'I. Фін результат'!C7</f>
        <v>106670</v>
      </c>
      <c r="D39" s="55">
        <f>'I. Фін результат'!D7</f>
        <v>115045.7</v>
      </c>
      <c r="E39" s="55">
        <f>'I. Фін результат'!E7</f>
        <v>0</v>
      </c>
      <c r="F39" s="56">
        <f>'I. Фін результат'!F7</f>
        <v>156543.5</v>
      </c>
      <c r="G39" s="56">
        <f>F39*1.057</f>
        <v>165466.47949999999</v>
      </c>
      <c r="H39" s="56">
        <f>G39*1.053</f>
        <v>174236.20291349996</v>
      </c>
      <c r="I39" s="56">
        <f>H39*1.05</f>
        <v>182948.01305917496</v>
      </c>
      <c r="J39" s="56">
        <f>I39*1.05</f>
        <v>192095.41371213371</v>
      </c>
    </row>
    <row r="40" spans="1:10" ht="31.5">
      <c r="A40" s="54" t="s">
        <v>138</v>
      </c>
      <c r="B40" s="40">
        <v>1010</v>
      </c>
      <c r="C40" s="55">
        <f>'I. Фін результат'!C8</f>
        <v>-106253</v>
      </c>
      <c r="D40" s="55">
        <f>'I. Фін результат'!D8</f>
        <v>-110156.99999999999</v>
      </c>
      <c r="E40" s="55">
        <f>'I. Фін результат'!E8</f>
        <v>0</v>
      </c>
      <c r="F40" s="56">
        <f>'I. Фін результат'!F8</f>
        <v>-149659.40000000002</v>
      </c>
      <c r="G40" s="56">
        <f>F40*1.057</f>
        <v>-158189.98580000002</v>
      </c>
      <c r="H40" s="56">
        <f>G40*1.053</f>
        <v>-166574.0550474</v>
      </c>
      <c r="I40" s="56">
        <f>H40*1.05</f>
        <v>-174902.75779977001</v>
      </c>
      <c r="J40" s="56">
        <f>I40*1.05</f>
        <v>-183647.89568975853</v>
      </c>
    </row>
    <row r="41" spans="1:10">
      <c r="A41" s="57" t="s">
        <v>202</v>
      </c>
      <c r="B41" s="40">
        <v>1020</v>
      </c>
      <c r="C41" s="58">
        <f t="shared" ref="C41:J41" si="0">SUM(C39:C40)</f>
        <v>417</v>
      </c>
      <c r="D41" s="58">
        <f t="shared" si="0"/>
        <v>4888.7000000000116</v>
      </c>
      <c r="E41" s="58">
        <f t="shared" si="0"/>
        <v>0</v>
      </c>
      <c r="F41" s="59">
        <f t="shared" si="0"/>
        <v>6884.0999999999767</v>
      </c>
      <c r="G41" s="59">
        <f t="shared" si="0"/>
        <v>7276.4936999999627</v>
      </c>
      <c r="H41" s="59">
        <f t="shared" si="0"/>
        <v>7662.1478660999564</v>
      </c>
      <c r="I41" s="59">
        <f t="shared" si="0"/>
        <v>8045.2552594049484</v>
      </c>
      <c r="J41" s="59">
        <f t="shared" si="0"/>
        <v>8447.5180223751813</v>
      </c>
    </row>
    <row r="42" spans="1:10">
      <c r="A42" s="54" t="s">
        <v>122</v>
      </c>
      <c r="B42" s="40">
        <v>1030</v>
      </c>
      <c r="C42" s="55">
        <f>'I. Фін результат'!C18</f>
        <v>-4273</v>
      </c>
      <c r="D42" s="55">
        <f>'I. Фін результат'!D18</f>
        <v>-4888.7000000000007</v>
      </c>
      <c r="E42" s="55">
        <f>'I. Фін результат'!E18</f>
        <v>0</v>
      </c>
      <c r="F42" s="56">
        <f>'I. Фін результат'!F18</f>
        <v>-6884.1</v>
      </c>
      <c r="G42" s="56">
        <f>F42*1.057</f>
        <v>-7276.4937</v>
      </c>
      <c r="H42" s="56">
        <f>G42*1.053</f>
        <v>-7662.1478660999992</v>
      </c>
      <c r="I42" s="56">
        <f>H42*1.05</f>
        <v>-8045.2552594049994</v>
      </c>
      <c r="J42" s="56">
        <f>I42*1.05</f>
        <v>-8447.5180223752504</v>
      </c>
    </row>
    <row r="43" spans="1:10">
      <c r="A43" s="54" t="s">
        <v>121</v>
      </c>
      <c r="B43" s="40">
        <v>1060</v>
      </c>
      <c r="C43" s="55">
        <f>'I. Фін результат'!C41</f>
        <v>0</v>
      </c>
      <c r="D43" s="55">
        <f>'I. Фін результат'!D41</f>
        <v>0</v>
      </c>
      <c r="E43" s="55">
        <f>'I. Фін результат'!E41</f>
        <v>0</v>
      </c>
      <c r="F43" s="56">
        <f>'I. Фін результат'!F41</f>
        <v>0</v>
      </c>
      <c r="G43" s="56"/>
      <c r="H43" s="56"/>
      <c r="I43" s="56"/>
      <c r="J43" s="56"/>
    </row>
    <row r="44" spans="1:10">
      <c r="A44" s="54" t="s">
        <v>230</v>
      </c>
      <c r="B44" s="40">
        <v>1070</v>
      </c>
      <c r="C44" s="55">
        <f>'I. Фін результат'!C49</f>
        <v>33670.199999999997</v>
      </c>
      <c r="D44" s="55">
        <f>'I. Фін результат'!D49</f>
        <v>0</v>
      </c>
      <c r="E44" s="55">
        <f>'I. Фін результат'!E49</f>
        <v>0</v>
      </c>
      <c r="F44" s="56">
        <f>'I. Фін результат'!F49</f>
        <v>14722.5</v>
      </c>
      <c r="G44" s="56">
        <f>F44*1.057</f>
        <v>15561.682499999999</v>
      </c>
      <c r="H44" s="56">
        <f>G44*1.053</f>
        <v>16386.451672499999</v>
      </c>
      <c r="I44" s="56">
        <f>H44*1.05</f>
        <v>17205.774256125002</v>
      </c>
      <c r="J44" s="56">
        <f>I44*1.05</f>
        <v>18066.062968931252</v>
      </c>
    </row>
    <row r="45" spans="1:10">
      <c r="A45" s="54" t="s">
        <v>30</v>
      </c>
      <c r="B45" s="40">
        <v>1080</v>
      </c>
      <c r="C45" s="55">
        <f>'I. Фін результат'!C53</f>
        <v>0</v>
      </c>
      <c r="D45" s="55">
        <f>'I. Фін результат'!D53</f>
        <v>0</v>
      </c>
      <c r="E45" s="55">
        <f>'I. Фін результат'!E53</f>
        <v>0</v>
      </c>
      <c r="F45" s="56">
        <f>'I. Фін результат'!F53</f>
        <v>-14722.5</v>
      </c>
      <c r="G45" s="56">
        <v>-14807.8</v>
      </c>
      <c r="H45" s="56">
        <v>-15592.6</v>
      </c>
      <c r="I45" s="56">
        <v>-16372.3</v>
      </c>
      <c r="J45" s="56">
        <v>-17190.900000000001</v>
      </c>
    </row>
    <row r="46" spans="1:10">
      <c r="A46" s="60" t="s">
        <v>4</v>
      </c>
      <c r="B46" s="40">
        <v>1100</v>
      </c>
      <c r="C46" s="58">
        <f t="shared" ref="C46:J46" si="1">SUM(C41:C45)</f>
        <v>29814.199999999997</v>
      </c>
      <c r="D46" s="58">
        <f t="shared" si="1"/>
        <v>1.0913936421275139E-11</v>
      </c>
      <c r="E46" s="61" t="s">
        <v>428</v>
      </c>
      <c r="F46" s="59">
        <f t="shared" si="1"/>
        <v>-2.3646862246096134E-11</v>
      </c>
      <c r="G46" s="59">
        <f t="shared" si="1"/>
        <v>753.88249999996333</v>
      </c>
      <c r="H46" s="59">
        <f t="shared" si="1"/>
        <v>793.85167249995538</v>
      </c>
      <c r="I46" s="59">
        <f t="shared" si="1"/>
        <v>833.47425612495135</v>
      </c>
      <c r="J46" s="59">
        <f t="shared" si="1"/>
        <v>875.16296893118124</v>
      </c>
    </row>
    <row r="47" spans="1:10">
      <c r="A47" s="62" t="s">
        <v>123</v>
      </c>
      <c r="B47" s="40">
        <v>1310</v>
      </c>
      <c r="C47" s="58">
        <f>'I. Фін результат'!C89</f>
        <v>0</v>
      </c>
      <c r="D47" s="58">
        <f>'I. Фін результат'!D89</f>
        <v>0</v>
      </c>
      <c r="E47" s="58">
        <f>'I. Фін результат'!E89</f>
        <v>0</v>
      </c>
      <c r="F47" s="59">
        <f>'I. Фін результат'!F89</f>
        <v>0</v>
      </c>
      <c r="G47" s="56"/>
      <c r="H47" s="56"/>
      <c r="I47" s="56"/>
      <c r="J47" s="56"/>
    </row>
    <row r="48" spans="1:10">
      <c r="A48" s="62" t="s">
        <v>174</v>
      </c>
      <c r="B48" s="40">
        <f>' V. Коефіцієнти'!B8</f>
        <v>5010</v>
      </c>
      <c r="C48" s="59"/>
      <c r="D48" s="59"/>
      <c r="E48" s="59"/>
      <c r="F48" s="59">
        <f>(F47/F39)*100</f>
        <v>0</v>
      </c>
      <c r="G48" s="59"/>
      <c r="H48" s="59"/>
      <c r="I48" s="59"/>
      <c r="J48" s="59"/>
    </row>
    <row r="49" spans="1:10">
      <c r="A49" s="25" t="s">
        <v>231</v>
      </c>
      <c r="B49" s="43">
        <v>1110</v>
      </c>
      <c r="C49" s="55">
        <f>'I. Фін результат'!C61</f>
        <v>0</v>
      </c>
      <c r="D49" s="55">
        <f>'I. Фін результат'!D61</f>
        <v>0</v>
      </c>
      <c r="E49" s="55">
        <f>'I. Фін результат'!E61</f>
        <v>0</v>
      </c>
      <c r="F49" s="56">
        <f>'I. Фін результат'!F61</f>
        <v>0</v>
      </c>
      <c r="G49" s="55"/>
      <c r="H49" s="55"/>
      <c r="I49" s="55"/>
      <c r="J49" s="55"/>
    </row>
    <row r="50" spans="1:10">
      <c r="A50" s="25" t="s">
        <v>232</v>
      </c>
      <c r="B50" s="43">
        <v>1120</v>
      </c>
      <c r="C50" s="55" t="str">
        <f>'I. Фін результат'!C62</f>
        <v>(    )</v>
      </c>
      <c r="D50" s="55">
        <f>'I. Фін результат'!D62</f>
        <v>0</v>
      </c>
      <c r="E50" s="55" t="str">
        <f>'I. Фін результат'!E62</f>
        <v>(    )</v>
      </c>
      <c r="F50" s="56">
        <f>'I. Фін результат'!F62</f>
        <v>0</v>
      </c>
      <c r="G50" s="55"/>
      <c r="H50" s="55"/>
      <c r="I50" s="55"/>
      <c r="J50" s="55"/>
    </row>
    <row r="51" spans="1:10">
      <c r="A51" s="25" t="s">
        <v>233</v>
      </c>
      <c r="B51" s="43">
        <v>1130</v>
      </c>
      <c r="C51" s="55">
        <f>'I. Фін результат'!C63</f>
        <v>0</v>
      </c>
      <c r="D51" s="55">
        <f>'I. Фін результат'!D63</f>
        <v>0</v>
      </c>
      <c r="E51" s="55">
        <f>'I. Фін результат'!E63</f>
        <v>0</v>
      </c>
      <c r="F51" s="56">
        <f>'I. Фін результат'!F63</f>
        <v>0</v>
      </c>
      <c r="G51" s="55"/>
      <c r="H51" s="55"/>
      <c r="I51" s="55"/>
      <c r="J51" s="55"/>
    </row>
    <row r="52" spans="1:10">
      <c r="A52" s="25" t="s">
        <v>234</v>
      </c>
      <c r="B52" s="43">
        <v>1140</v>
      </c>
      <c r="C52" s="55" t="str">
        <f>'I. Фін результат'!C64</f>
        <v>(    )</v>
      </c>
      <c r="D52" s="55">
        <f>'I. Фін результат'!D64</f>
        <v>0</v>
      </c>
      <c r="E52" s="55" t="str">
        <f>'I. Фін результат'!E64</f>
        <v>(    )</v>
      </c>
      <c r="F52" s="56">
        <f>'I. Фін результат'!F64</f>
        <v>0</v>
      </c>
      <c r="G52" s="55"/>
      <c r="H52" s="55"/>
      <c r="I52" s="55"/>
      <c r="J52" s="55"/>
    </row>
    <row r="53" spans="1:10">
      <c r="A53" s="25" t="s">
        <v>236</v>
      </c>
      <c r="B53" s="43">
        <v>1150</v>
      </c>
      <c r="C53" s="55">
        <f>'I. Фін результат'!C65</f>
        <v>0</v>
      </c>
      <c r="D53" s="55">
        <f>'I. Фін результат'!D65</f>
        <v>0</v>
      </c>
      <c r="E53" s="55">
        <f>'I. Фін результат'!E65</f>
        <v>0</v>
      </c>
      <c r="F53" s="56">
        <f>'I. Фін результат'!F65</f>
        <v>0</v>
      </c>
      <c r="G53" s="55"/>
      <c r="H53" s="55"/>
      <c r="I53" s="55"/>
      <c r="J53" s="55"/>
    </row>
    <row r="54" spans="1:10">
      <c r="A54" s="54" t="s">
        <v>237</v>
      </c>
      <c r="B54" s="40">
        <v>1160</v>
      </c>
      <c r="C54" s="55">
        <f>'I. Фін результат'!C68</f>
        <v>0</v>
      </c>
      <c r="D54" s="55">
        <f>'I. Фін результат'!D68</f>
        <v>0</v>
      </c>
      <c r="E54" s="55">
        <f>'I. Фін результат'!E68</f>
        <v>0</v>
      </c>
      <c r="F54" s="56">
        <f>'I. Фін результат'!F68</f>
        <v>0</v>
      </c>
      <c r="G54" s="55"/>
      <c r="H54" s="55"/>
      <c r="I54" s="55"/>
      <c r="J54" s="55"/>
    </row>
    <row r="55" spans="1:10">
      <c r="A55" s="62" t="s">
        <v>95</v>
      </c>
      <c r="B55" s="40">
        <v>1170</v>
      </c>
      <c r="C55" s="58">
        <f t="shared" ref="C55:J55" si="2">SUM(C46, C49:C54)</f>
        <v>29814.199999999997</v>
      </c>
      <c r="D55" s="58">
        <f t="shared" si="2"/>
        <v>1.0913936421275139E-11</v>
      </c>
      <c r="E55" s="61" t="s">
        <v>428</v>
      </c>
      <c r="F55" s="59">
        <f t="shared" si="2"/>
        <v>-2.3646862246096134E-11</v>
      </c>
      <c r="G55" s="58">
        <f t="shared" si="2"/>
        <v>753.88249999996333</v>
      </c>
      <c r="H55" s="58">
        <f t="shared" si="2"/>
        <v>793.85167249995538</v>
      </c>
      <c r="I55" s="58">
        <f t="shared" si="2"/>
        <v>833.47425612495135</v>
      </c>
      <c r="J55" s="58">
        <f t="shared" si="2"/>
        <v>875.16296893118124</v>
      </c>
    </row>
    <row r="56" spans="1:10">
      <c r="A56" s="25" t="s">
        <v>238</v>
      </c>
      <c r="B56" s="26">
        <v>1180</v>
      </c>
      <c r="C56" s="55" t="str">
        <f>'I. Фін результат'!C72</f>
        <v>(    )</v>
      </c>
      <c r="D56" s="55">
        <f>'I. Фін результат'!D72</f>
        <v>0</v>
      </c>
      <c r="E56" s="55" t="str">
        <f>'I. Фін результат'!E72</f>
        <v>(    )</v>
      </c>
      <c r="F56" s="56">
        <f>'I. Фін результат'!F72</f>
        <v>0</v>
      </c>
      <c r="G56" s="55"/>
      <c r="H56" s="55"/>
      <c r="I56" s="55"/>
      <c r="J56" s="55"/>
    </row>
    <row r="57" spans="1:10">
      <c r="A57" s="25" t="s">
        <v>239</v>
      </c>
      <c r="B57" s="26">
        <v>1181</v>
      </c>
      <c r="C57" s="55">
        <f>'I. Фін результат'!C73</f>
        <v>0</v>
      </c>
      <c r="D57" s="55">
        <f>'I. Фін результат'!D73</f>
        <v>0</v>
      </c>
      <c r="E57" s="55">
        <f>'I. Фін результат'!E73</f>
        <v>0</v>
      </c>
      <c r="F57" s="56">
        <f>'I. Фін результат'!F73</f>
        <v>0</v>
      </c>
      <c r="G57" s="55"/>
      <c r="H57" s="55"/>
      <c r="I57" s="55"/>
      <c r="J57" s="55"/>
    </row>
    <row r="58" spans="1:10" ht="31.5">
      <c r="A58" s="25" t="s">
        <v>240</v>
      </c>
      <c r="B58" s="43">
        <v>1190</v>
      </c>
      <c r="C58" s="55">
        <f>'I. Фін результат'!C74</f>
        <v>0</v>
      </c>
      <c r="D58" s="55">
        <f>'I. Фін результат'!D74</f>
        <v>0</v>
      </c>
      <c r="E58" s="55">
        <f>'I. Фін результат'!E74</f>
        <v>0</v>
      </c>
      <c r="F58" s="56">
        <f>'I. Фін результат'!F74</f>
        <v>0</v>
      </c>
      <c r="G58" s="55"/>
      <c r="H58" s="55"/>
      <c r="I58" s="55"/>
      <c r="J58" s="55"/>
    </row>
    <row r="59" spans="1:10" ht="31.5">
      <c r="A59" s="25" t="s">
        <v>241</v>
      </c>
      <c r="B59" s="40">
        <v>1191</v>
      </c>
      <c r="C59" s="55" t="str">
        <f>'I. Фін результат'!C75</f>
        <v>(    )</v>
      </c>
      <c r="D59" s="55">
        <f>'I. Фін результат'!D75</f>
        <v>0</v>
      </c>
      <c r="E59" s="55" t="str">
        <f>'I. Фін результат'!E75</f>
        <v>(    )</v>
      </c>
      <c r="F59" s="56">
        <f>'I. Фін результат'!F75</f>
        <v>0</v>
      </c>
      <c r="G59" s="55"/>
      <c r="H59" s="55"/>
      <c r="I59" s="55"/>
      <c r="J59" s="55"/>
    </row>
    <row r="60" spans="1:10">
      <c r="A60" s="60" t="s">
        <v>344</v>
      </c>
      <c r="B60" s="40">
        <v>1200</v>
      </c>
      <c r="C60" s="58">
        <f t="shared" ref="C60:J60" si="3">SUM(C55:C59)</f>
        <v>29814.199999999997</v>
      </c>
      <c r="D60" s="58">
        <f t="shared" si="3"/>
        <v>1.0913936421275139E-11</v>
      </c>
      <c r="E60" s="61" t="s">
        <v>428</v>
      </c>
      <c r="F60" s="59">
        <f t="shared" si="3"/>
        <v>-2.3646862246096134E-11</v>
      </c>
      <c r="G60" s="58">
        <f t="shared" si="3"/>
        <v>753.88249999996333</v>
      </c>
      <c r="H60" s="58">
        <f t="shared" si="3"/>
        <v>793.85167249995538</v>
      </c>
      <c r="I60" s="58">
        <f t="shared" si="3"/>
        <v>833.47425612495135</v>
      </c>
      <c r="J60" s="58">
        <f t="shared" si="3"/>
        <v>875.16296893118124</v>
      </c>
    </row>
    <row r="61" spans="1:10">
      <c r="A61" s="25" t="s">
        <v>347</v>
      </c>
      <c r="B61" s="43">
        <v>1201</v>
      </c>
      <c r="C61" s="55">
        <f>'I. Фін результат'!C77</f>
        <v>0</v>
      </c>
      <c r="D61" s="55">
        <f>'I. Фін результат'!D77</f>
        <v>0</v>
      </c>
      <c r="E61" s="55">
        <f>'I. Фін результат'!E77</f>
        <v>0</v>
      </c>
      <c r="F61" s="56">
        <f>'I. Фін результат'!F77</f>
        <v>0</v>
      </c>
      <c r="G61" s="56">
        <f>F61*1.057</f>
        <v>0</v>
      </c>
      <c r="H61" s="56">
        <f>G61*1.053</f>
        <v>0</v>
      </c>
      <c r="I61" s="56">
        <f>H61*1.05</f>
        <v>0</v>
      </c>
      <c r="J61" s="56">
        <f>I61*1.05</f>
        <v>0</v>
      </c>
    </row>
    <row r="62" spans="1:10">
      <c r="A62" s="25" t="s">
        <v>348</v>
      </c>
      <c r="B62" s="40">
        <v>1202</v>
      </c>
      <c r="C62" s="55" t="str">
        <f>'I. Фін результат'!C78</f>
        <v>(    )</v>
      </c>
      <c r="D62" s="55">
        <f>'I. Фін результат'!D78</f>
        <v>-2.7284841053187847E-12</v>
      </c>
      <c r="E62" s="55">
        <f>'I. Фін результат'!E78</f>
        <v>0</v>
      </c>
      <c r="F62" s="56">
        <f>'I. Фін результат'!F78</f>
        <v>0</v>
      </c>
      <c r="G62" s="55"/>
      <c r="H62" s="55"/>
      <c r="I62" s="55"/>
      <c r="J62" s="55"/>
    </row>
    <row r="63" spans="1:10">
      <c r="A63" s="246" t="s">
        <v>127</v>
      </c>
      <c r="B63" s="246"/>
      <c r="C63" s="246"/>
      <c r="D63" s="246"/>
      <c r="E63" s="246"/>
      <c r="F63" s="246"/>
      <c r="G63" s="246"/>
      <c r="H63" s="246"/>
      <c r="I63" s="246"/>
      <c r="J63" s="246"/>
    </row>
    <row r="64" spans="1:10" ht="34.5" customHeight="1">
      <c r="A64" s="64" t="s">
        <v>327</v>
      </c>
      <c r="B64" s="40">
        <v>2110</v>
      </c>
      <c r="C64" s="58">
        <f>'ІІ. Розр. з бюджетом'!C20</f>
        <v>0</v>
      </c>
      <c r="D64" s="58">
        <f>'ІІ. Розр. з бюджетом'!D20</f>
        <v>0</v>
      </c>
      <c r="E64" s="58">
        <f>'ІІ. Розр. з бюджетом'!E20</f>
        <v>0</v>
      </c>
      <c r="F64" s="58">
        <f>'ІІ. Розр. з бюджетом'!F20</f>
        <v>0</v>
      </c>
      <c r="G64" s="55"/>
      <c r="H64" s="55"/>
      <c r="I64" s="55"/>
      <c r="J64" s="55"/>
    </row>
    <row r="65" spans="1:10">
      <c r="A65" s="25" t="s">
        <v>287</v>
      </c>
      <c r="B65" s="40">
        <v>2111</v>
      </c>
      <c r="C65" s="55">
        <f>'ІІ. Розр. з бюджетом'!C21</f>
        <v>0</v>
      </c>
      <c r="D65" s="55">
        <f>'ІІ. Розр. з бюджетом'!D21</f>
        <v>0</v>
      </c>
      <c r="E65" s="55">
        <f>'ІІ. Розр. з бюджетом'!E21</f>
        <v>0</v>
      </c>
      <c r="F65" s="55">
        <f>'ІІ. Розр. з бюджетом'!F21</f>
        <v>0</v>
      </c>
      <c r="G65" s="55"/>
      <c r="H65" s="55"/>
      <c r="I65" s="55"/>
      <c r="J65" s="55"/>
    </row>
    <row r="66" spans="1:10" ht="31.5">
      <c r="A66" s="25" t="s">
        <v>349</v>
      </c>
      <c r="B66" s="40">
        <v>2112</v>
      </c>
      <c r="C66" s="55">
        <f>'ІІ. Розр. з бюджетом'!C22</f>
        <v>0</v>
      </c>
      <c r="D66" s="55">
        <f>'ІІ. Розр. з бюджетом'!D22</f>
        <v>0</v>
      </c>
      <c r="E66" s="55">
        <f>'ІІ. Розр. з бюджетом'!E22</f>
        <v>0</v>
      </c>
      <c r="F66" s="55">
        <f>'ІІ. Розр. з бюджетом'!F22</f>
        <v>0</v>
      </c>
      <c r="G66" s="55"/>
      <c r="H66" s="55"/>
      <c r="I66" s="55"/>
      <c r="J66" s="55"/>
    </row>
    <row r="67" spans="1:10" ht="47.25">
      <c r="A67" s="65" t="s">
        <v>350</v>
      </c>
      <c r="B67" s="26">
        <v>2113</v>
      </c>
      <c r="C67" s="55" t="str">
        <f>'ІІ. Розр. з бюджетом'!C23</f>
        <v>(    )</v>
      </c>
      <c r="D67" s="55" t="str">
        <f>'ІІ. Розр. з бюджетом'!D23</f>
        <v>(    )</v>
      </c>
      <c r="E67" s="55" t="str">
        <f>'ІІ. Розр. з бюджетом'!E23</f>
        <v>(    )</v>
      </c>
      <c r="F67" s="55">
        <f>'ІІ. Розр. з бюджетом'!F23</f>
        <v>0</v>
      </c>
      <c r="G67" s="55" t="s">
        <v>229</v>
      </c>
      <c r="H67" s="55" t="s">
        <v>229</v>
      </c>
      <c r="I67" s="55" t="s">
        <v>229</v>
      </c>
      <c r="J67" s="55" t="s">
        <v>229</v>
      </c>
    </row>
    <row r="68" spans="1:10">
      <c r="A68" s="65" t="s">
        <v>84</v>
      </c>
      <c r="B68" s="66">
        <v>2114</v>
      </c>
      <c r="C68" s="55">
        <f>'ІІ. Розр. з бюджетом'!C24</f>
        <v>0</v>
      </c>
      <c r="D68" s="55">
        <f>'ІІ. Розр. з бюджетом'!D24</f>
        <v>0</v>
      </c>
      <c r="E68" s="55">
        <f>'ІІ. Розр. з бюджетом'!E24</f>
        <v>0</v>
      </c>
      <c r="F68" s="55">
        <f>'ІІ. Розр. з бюджетом'!F24</f>
        <v>0</v>
      </c>
      <c r="G68" s="55"/>
      <c r="H68" s="55"/>
      <c r="I68" s="55"/>
      <c r="J68" s="55"/>
    </row>
    <row r="69" spans="1:10" ht="35.25" customHeight="1">
      <c r="A69" s="65" t="s">
        <v>331</v>
      </c>
      <c r="B69" s="66">
        <v>2115</v>
      </c>
      <c r="C69" s="55">
        <f>'ІІ. Розр. з бюджетом'!C25</f>
        <v>0</v>
      </c>
      <c r="D69" s="55">
        <f>'ІІ. Розр. з бюджетом'!D25</f>
        <v>0</v>
      </c>
      <c r="E69" s="55">
        <f>'ІІ. Розр. з бюджетом'!E25</f>
        <v>0</v>
      </c>
      <c r="F69" s="55">
        <f>'ІІ. Розр. з бюджетом'!F25</f>
        <v>0</v>
      </c>
      <c r="G69" s="55"/>
      <c r="H69" s="55"/>
      <c r="I69" s="55"/>
      <c r="J69" s="55"/>
    </row>
    <row r="70" spans="1:10">
      <c r="A70" s="67" t="s">
        <v>100</v>
      </c>
      <c r="B70" s="26">
        <v>2116</v>
      </c>
      <c r="C70" s="55">
        <f>'ІІ. Розр. з бюджетом'!C26</f>
        <v>0</v>
      </c>
      <c r="D70" s="55">
        <f>'ІІ. Розр. з бюджетом'!D26</f>
        <v>0</v>
      </c>
      <c r="E70" s="55">
        <f>'ІІ. Розр. з бюджетом'!E26</f>
        <v>0</v>
      </c>
      <c r="F70" s="55">
        <f>'ІІ. Розр. з бюджетом'!F26</f>
        <v>0</v>
      </c>
      <c r="G70" s="55"/>
      <c r="H70" s="55"/>
      <c r="I70" s="55"/>
      <c r="J70" s="55"/>
    </row>
    <row r="71" spans="1:10">
      <c r="A71" s="67" t="s">
        <v>351</v>
      </c>
      <c r="B71" s="26">
        <v>2117</v>
      </c>
      <c r="C71" s="55">
        <f>'ІІ. Розр. з бюджетом'!C27</f>
        <v>0</v>
      </c>
      <c r="D71" s="55">
        <f>'ІІ. Розр. з бюджетом'!D27</f>
        <v>0</v>
      </c>
      <c r="E71" s="55">
        <f>'ІІ. Розр. з бюджетом'!E27</f>
        <v>0</v>
      </c>
      <c r="F71" s="55">
        <f>'ІІ. Розр. з бюджетом'!F27</f>
        <v>0</v>
      </c>
      <c r="G71" s="55"/>
      <c r="H71" s="55"/>
      <c r="I71" s="55"/>
      <c r="J71" s="55"/>
    </row>
    <row r="72" spans="1:10" ht="31.5">
      <c r="A72" s="68" t="s">
        <v>328</v>
      </c>
      <c r="B72" s="26">
        <v>2120</v>
      </c>
      <c r="C72" s="58">
        <f>'ІІ. Розр. з бюджетом'!C30</f>
        <v>10855.2</v>
      </c>
      <c r="D72" s="58">
        <f>'ІІ. Розр. з бюджетом'!D30</f>
        <v>9857.7999999999993</v>
      </c>
      <c r="E72" s="58">
        <f>'ІІ. Розр. з бюджетом'!E30</f>
        <v>0</v>
      </c>
      <c r="F72" s="58">
        <f>'ІІ. Розр. з бюджетом'!F30</f>
        <v>15215.5</v>
      </c>
      <c r="G72" s="56">
        <f>F72*1.057</f>
        <v>16082.7835</v>
      </c>
      <c r="H72" s="56">
        <f>G72*1.053</f>
        <v>16935.1710255</v>
      </c>
      <c r="I72" s="56">
        <f>H72*1.05</f>
        <v>17781.929576775001</v>
      </c>
      <c r="J72" s="56">
        <f>I72*1.05</f>
        <v>18671.026055613751</v>
      </c>
    </row>
    <row r="73" spans="1:10" ht="34.5" customHeight="1">
      <c r="A73" s="68" t="s">
        <v>332</v>
      </c>
      <c r="B73" s="26">
        <v>2130</v>
      </c>
      <c r="C73" s="58">
        <f>'ІІ. Розр. з бюджетом'!C35</f>
        <v>14272.9</v>
      </c>
      <c r="D73" s="58">
        <f>'ІІ. Розр. з бюджетом'!D35</f>
        <v>12332.1</v>
      </c>
      <c r="E73" s="58">
        <f>'ІІ. Розр. з бюджетом'!E35</f>
        <v>0</v>
      </c>
      <c r="F73" s="58">
        <f>'ІІ. Розр. з бюджетом'!F35</f>
        <v>19864.7</v>
      </c>
      <c r="G73" s="56">
        <f>F73*1.057</f>
        <v>20996.9879</v>
      </c>
      <c r="H73" s="56">
        <f>G73*1.053</f>
        <v>22109.828258699999</v>
      </c>
      <c r="I73" s="56">
        <f>H73*1.05</f>
        <v>23215.319671634999</v>
      </c>
      <c r="J73" s="56">
        <f>I73*1.05</f>
        <v>24376.08565521675</v>
      </c>
    </row>
    <row r="74" spans="1:10" ht="63">
      <c r="A74" s="67" t="s">
        <v>352</v>
      </c>
      <c r="B74" s="26">
        <v>2131</v>
      </c>
      <c r="C74" s="55">
        <f>'ІІ. Розр. з бюджетом'!C36</f>
        <v>0</v>
      </c>
      <c r="D74" s="55">
        <f>'ІІ. Розр. з бюджетом'!D36</f>
        <v>0</v>
      </c>
      <c r="E74" s="55">
        <f>'ІІ. Розр. з бюджетом'!E36</f>
        <v>0</v>
      </c>
      <c r="F74" s="55">
        <f>'ІІ. Розр. з бюджетом'!F36</f>
        <v>0</v>
      </c>
      <c r="G74" s="55"/>
      <c r="H74" s="55"/>
      <c r="I74" s="55"/>
      <c r="J74" s="55"/>
    </row>
    <row r="75" spans="1:10" ht="31.5">
      <c r="A75" s="67" t="s">
        <v>333</v>
      </c>
      <c r="B75" s="26">
        <v>2133</v>
      </c>
      <c r="C75" s="55">
        <f>'ІІ. Розр. з бюджетом'!C38</f>
        <v>13352</v>
      </c>
      <c r="D75" s="55">
        <f>'ІІ. Розр. з бюджетом'!D38</f>
        <v>11529.2</v>
      </c>
      <c r="E75" s="55">
        <f>'ІІ. Розр. з бюджетом'!E38</f>
        <v>0</v>
      </c>
      <c r="F75" s="55">
        <f>'ІІ. Розр. з бюджетом'!F38</f>
        <v>18596.7</v>
      </c>
      <c r="G75" s="56">
        <f>F75*1.057</f>
        <v>19656.711899999998</v>
      </c>
      <c r="H75" s="56">
        <f>G75*1.053</f>
        <v>20698.517630699997</v>
      </c>
      <c r="I75" s="56">
        <f>H75*1.05</f>
        <v>21733.443512234997</v>
      </c>
      <c r="J75" s="56">
        <f>I75*1.05</f>
        <v>22820.115687846748</v>
      </c>
    </row>
    <row r="76" spans="1:10">
      <c r="A76" s="68" t="s">
        <v>329</v>
      </c>
      <c r="B76" s="26">
        <v>2200</v>
      </c>
      <c r="C76" s="58">
        <f>'ІІ. Розр. з бюджетом'!C43</f>
        <v>25128.1</v>
      </c>
      <c r="D76" s="58">
        <f>'ІІ. Розр. з бюджетом'!D43</f>
        <v>22189.9</v>
      </c>
      <c r="E76" s="58">
        <f>'ІІ. Розр. з бюджетом'!E43</f>
        <v>0</v>
      </c>
      <c r="F76" s="58">
        <f>'ІІ. Розр. з бюджетом'!F43</f>
        <v>35080.199999999997</v>
      </c>
      <c r="G76" s="56">
        <f>F76*1.057</f>
        <v>37079.771399999998</v>
      </c>
      <c r="H76" s="56">
        <f>G76*1.053</f>
        <v>39044.999284199992</v>
      </c>
      <c r="I76" s="56">
        <f>H76*1.05</f>
        <v>40997.249248409993</v>
      </c>
      <c r="J76" s="56">
        <f>I76*1.05</f>
        <v>43047.111710830497</v>
      </c>
    </row>
    <row r="77" spans="1:10">
      <c r="A77" s="246" t="s">
        <v>126</v>
      </c>
      <c r="B77" s="247"/>
      <c r="C77" s="246"/>
      <c r="D77" s="246"/>
      <c r="E77" s="246"/>
      <c r="F77" s="246"/>
      <c r="G77" s="246"/>
      <c r="H77" s="246"/>
      <c r="I77" s="246"/>
      <c r="J77" s="246"/>
    </row>
    <row r="78" spans="1:10">
      <c r="A78" s="69" t="s">
        <v>242</v>
      </c>
      <c r="B78" s="43">
        <v>3405</v>
      </c>
      <c r="C78" s="58">
        <f>'ІІІ. Рух грош. коштів'!C69</f>
        <v>224</v>
      </c>
      <c r="D78" s="58">
        <f>'ІІІ. Рух грош. коштів'!D69</f>
        <v>0</v>
      </c>
      <c r="E78" s="58">
        <f>'ІІІ. Рух грош. коштів'!E69</f>
        <v>0</v>
      </c>
      <c r="F78" s="58">
        <f>'ІІІ. Рух грош. коштів'!F69</f>
        <v>0</v>
      </c>
      <c r="G78" s="70" t="s">
        <v>171</v>
      </c>
      <c r="H78" s="70" t="s">
        <v>171</v>
      </c>
      <c r="I78" s="70" t="s">
        <v>171</v>
      </c>
      <c r="J78" s="70" t="s">
        <v>171</v>
      </c>
    </row>
    <row r="79" spans="1:10">
      <c r="A79" s="67" t="s">
        <v>324</v>
      </c>
      <c r="B79" s="71">
        <v>3030</v>
      </c>
      <c r="C79" s="55">
        <f>'ІІІ. Рух грош. коштів'!C11</f>
        <v>17499</v>
      </c>
      <c r="D79" s="55">
        <f>'ІІІ. Рух грош. коштів'!D11</f>
        <v>0</v>
      </c>
      <c r="E79" s="55">
        <f>'ІІІ. Рух грош. коштів'!E11</f>
        <v>0</v>
      </c>
      <c r="F79" s="55">
        <f>'ІІІ. Рух грош. коштів'!F11</f>
        <v>10051.9</v>
      </c>
      <c r="G79" s="56">
        <f>F79*1.057</f>
        <v>10624.8583</v>
      </c>
      <c r="H79" s="56">
        <f>G79*1.053</f>
        <v>11187.9757899</v>
      </c>
      <c r="I79" s="56">
        <f>H79*1.05</f>
        <v>11747.374579395</v>
      </c>
      <c r="J79" s="56">
        <f>I79*1.05</f>
        <v>12334.74330836475</v>
      </c>
    </row>
    <row r="80" spans="1:10">
      <c r="A80" s="67" t="s">
        <v>243</v>
      </c>
      <c r="B80" s="71">
        <v>3195</v>
      </c>
      <c r="C80" s="55">
        <f>'ІІІ. Рух грош. коштів'!C37</f>
        <v>24095</v>
      </c>
      <c r="D80" s="55">
        <f>'ІІІ. Рух грош. коштів'!D37</f>
        <v>-22189.919999999998</v>
      </c>
      <c r="E80" s="55">
        <f>'ІІІ. Рух грош. коштів'!E37</f>
        <v>0</v>
      </c>
      <c r="F80" s="55">
        <f>'ІІІ. Рух грош. коштів'!F37</f>
        <v>0</v>
      </c>
      <c r="G80" s="70" t="s">
        <v>171</v>
      </c>
      <c r="H80" s="70" t="s">
        <v>171</v>
      </c>
      <c r="I80" s="70" t="s">
        <v>171</v>
      </c>
      <c r="J80" s="70" t="s">
        <v>171</v>
      </c>
    </row>
    <row r="81" spans="1:10">
      <c r="A81" s="67" t="s">
        <v>130</v>
      </c>
      <c r="B81" s="71">
        <v>3295</v>
      </c>
      <c r="C81" s="55">
        <f>'ІІІ. Рух грош. коштів'!C50</f>
        <v>0</v>
      </c>
      <c r="D81" s="55">
        <f>'ІІІ. Рух грош. коштів'!D50</f>
        <v>-3261</v>
      </c>
      <c r="E81" s="55">
        <f>'ІІІ. Рух грош. коштів'!E50</f>
        <v>0</v>
      </c>
      <c r="F81" s="55">
        <f>'ІІІ. Рух грош. коштів'!F50</f>
        <v>0</v>
      </c>
      <c r="G81" s="70" t="s">
        <v>171</v>
      </c>
      <c r="H81" s="70" t="s">
        <v>171</v>
      </c>
      <c r="I81" s="70" t="s">
        <v>171</v>
      </c>
      <c r="J81" s="70" t="s">
        <v>171</v>
      </c>
    </row>
    <row r="82" spans="1:10">
      <c r="A82" s="67" t="s">
        <v>244</v>
      </c>
      <c r="B82" s="43">
        <v>3395</v>
      </c>
      <c r="C82" s="55">
        <f>'ІІІ. Рух грош. коштів'!C67</f>
        <v>0</v>
      </c>
      <c r="D82" s="55">
        <f>'ІІІ. Рух грош. коштів'!D67</f>
        <v>0</v>
      </c>
      <c r="E82" s="55">
        <f>'ІІІ. Рух грош. коштів'!E67</f>
        <v>0</v>
      </c>
      <c r="F82" s="55">
        <f>'ІІІ. Рух грош. коштів'!F67</f>
        <v>0</v>
      </c>
      <c r="G82" s="70" t="s">
        <v>171</v>
      </c>
      <c r="H82" s="70" t="s">
        <v>171</v>
      </c>
      <c r="I82" s="70" t="s">
        <v>171</v>
      </c>
      <c r="J82" s="70" t="s">
        <v>171</v>
      </c>
    </row>
    <row r="83" spans="1:10">
      <c r="A83" s="67" t="s">
        <v>135</v>
      </c>
      <c r="B83" s="43">
        <v>3410</v>
      </c>
      <c r="C83" s="55">
        <f>'ІІІ. Рух грош. коштів'!C70</f>
        <v>0</v>
      </c>
      <c r="D83" s="55">
        <f>'ІІІ. Рух грош. коштів'!D70</f>
        <v>0</v>
      </c>
      <c r="E83" s="55">
        <f>'ІІІ. Рух грош. коштів'!E70</f>
        <v>0</v>
      </c>
      <c r="F83" s="55">
        <f>'ІІІ. Рух грош. коштів'!F70</f>
        <v>0</v>
      </c>
      <c r="G83" s="70" t="s">
        <v>171</v>
      </c>
      <c r="H83" s="70" t="s">
        <v>171</v>
      </c>
      <c r="I83" s="70" t="s">
        <v>171</v>
      </c>
      <c r="J83" s="70" t="s">
        <v>171</v>
      </c>
    </row>
    <row r="84" spans="1:10">
      <c r="A84" s="72" t="s">
        <v>245</v>
      </c>
      <c r="B84" s="43">
        <v>3415</v>
      </c>
      <c r="C84" s="58">
        <f>SUM(C78,C80:C83)</f>
        <v>24319</v>
      </c>
      <c r="D84" s="58">
        <f>SUM(D78,D80:D83)</f>
        <v>-25450.92</v>
      </c>
      <c r="E84" s="58">
        <f>SUM(E78,E80:E83)</f>
        <v>0</v>
      </c>
      <c r="F84" s="58"/>
      <c r="G84" s="70" t="s">
        <v>171</v>
      </c>
      <c r="H84" s="70" t="s">
        <v>171</v>
      </c>
      <c r="I84" s="70" t="s">
        <v>171</v>
      </c>
      <c r="J84" s="70" t="s">
        <v>171</v>
      </c>
    </row>
    <row r="85" spans="1:10">
      <c r="A85" s="260" t="s">
        <v>163</v>
      </c>
      <c r="B85" s="261"/>
      <c r="C85" s="261"/>
      <c r="D85" s="261"/>
      <c r="E85" s="261"/>
      <c r="F85" s="261"/>
      <c r="G85" s="261"/>
      <c r="H85" s="261"/>
      <c r="I85" s="261"/>
      <c r="J85" s="262"/>
    </row>
    <row r="86" spans="1:10">
      <c r="A86" s="67" t="s">
        <v>162</v>
      </c>
      <c r="B86" s="43">
        <v>4000</v>
      </c>
      <c r="C86" s="55">
        <f>'IV. Кап. інвестиції'!C6</f>
        <v>7798</v>
      </c>
      <c r="D86" s="55">
        <f>'IV. Кап. інвестиції'!D6</f>
        <v>3261</v>
      </c>
      <c r="E86" s="55">
        <f>'IV. Кап. інвестиції'!E6</f>
        <v>0</v>
      </c>
      <c r="F86" s="55">
        <f>'IV. Кап. інвестиції'!F6</f>
        <v>0</v>
      </c>
      <c r="G86" s="56">
        <f>F86*1.057</f>
        <v>0</v>
      </c>
      <c r="H86" s="56">
        <f>G86*1.053</f>
        <v>0</v>
      </c>
      <c r="I86" s="56">
        <f>H86*1.05</f>
        <v>0</v>
      </c>
      <c r="J86" s="56">
        <f>I86*1.05</f>
        <v>0</v>
      </c>
    </row>
    <row r="87" spans="1:10">
      <c r="A87" s="251" t="s">
        <v>166</v>
      </c>
      <c r="B87" s="251"/>
      <c r="C87" s="251"/>
      <c r="D87" s="251"/>
      <c r="E87" s="251"/>
      <c r="F87" s="251"/>
      <c r="G87" s="251"/>
      <c r="H87" s="251"/>
      <c r="I87" s="251"/>
      <c r="J87" s="251"/>
    </row>
    <row r="88" spans="1:10">
      <c r="A88" s="73" t="s">
        <v>246</v>
      </c>
      <c r="B88" s="74">
        <v>5040</v>
      </c>
      <c r="C88" s="75"/>
      <c r="D88" s="75"/>
      <c r="E88" s="75"/>
      <c r="F88" s="75"/>
      <c r="G88" s="75"/>
      <c r="H88" s="75"/>
      <c r="I88" s="75"/>
      <c r="J88" s="75"/>
    </row>
    <row r="89" spans="1:10">
      <c r="A89" s="73" t="s">
        <v>247</v>
      </c>
      <c r="B89" s="74">
        <v>5020</v>
      </c>
      <c r="C89" s="75"/>
      <c r="D89" s="75"/>
      <c r="E89" s="75"/>
      <c r="F89" s="75"/>
      <c r="G89" s="70" t="s">
        <v>171</v>
      </c>
      <c r="H89" s="70" t="s">
        <v>171</v>
      </c>
      <c r="I89" s="70" t="s">
        <v>171</v>
      </c>
      <c r="J89" s="70" t="s">
        <v>171</v>
      </c>
    </row>
    <row r="90" spans="1:10">
      <c r="A90" s="67" t="s">
        <v>248</v>
      </c>
      <c r="B90" s="40">
        <v>5030</v>
      </c>
      <c r="C90" s="75"/>
      <c r="D90" s="75"/>
      <c r="E90" s="75"/>
      <c r="F90" s="75"/>
      <c r="G90" s="70" t="s">
        <v>171</v>
      </c>
      <c r="H90" s="70" t="s">
        <v>171</v>
      </c>
      <c r="I90" s="70" t="s">
        <v>171</v>
      </c>
      <c r="J90" s="70" t="s">
        <v>171</v>
      </c>
    </row>
    <row r="91" spans="1:10">
      <c r="A91" s="76" t="s">
        <v>175</v>
      </c>
      <c r="B91" s="77">
        <v>5110</v>
      </c>
      <c r="C91" s="75"/>
      <c r="D91" s="75"/>
      <c r="E91" s="75"/>
      <c r="F91" s="75"/>
      <c r="G91" s="70" t="s">
        <v>171</v>
      </c>
      <c r="H91" s="70" t="s">
        <v>171</v>
      </c>
      <c r="I91" s="70" t="s">
        <v>171</v>
      </c>
      <c r="J91" s="70" t="s">
        <v>171</v>
      </c>
    </row>
    <row r="92" spans="1:10">
      <c r="A92" s="76" t="s">
        <v>249</v>
      </c>
      <c r="B92" s="77">
        <v>5220</v>
      </c>
      <c r="C92" s="75"/>
      <c r="D92" s="75"/>
      <c r="E92" s="75"/>
      <c r="F92" s="75"/>
      <c r="G92" s="70" t="s">
        <v>171</v>
      </c>
      <c r="H92" s="70" t="s">
        <v>171</v>
      </c>
      <c r="I92" s="70" t="s">
        <v>171</v>
      </c>
      <c r="J92" s="70" t="s">
        <v>171</v>
      </c>
    </row>
    <row r="93" spans="1:10">
      <c r="A93" s="246" t="s">
        <v>165</v>
      </c>
      <c r="B93" s="246"/>
      <c r="C93" s="246"/>
      <c r="D93" s="246"/>
      <c r="E93" s="246"/>
      <c r="F93" s="246"/>
      <c r="G93" s="246"/>
      <c r="H93" s="246"/>
      <c r="I93" s="246"/>
      <c r="J93" s="246"/>
    </row>
    <row r="94" spans="1:10">
      <c r="A94" s="73" t="s">
        <v>250</v>
      </c>
      <c r="B94" s="74">
        <v>6000</v>
      </c>
      <c r="C94" s="55"/>
      <c r="D94" s="55"/>
      <c r="E94" s="55"/>
      <c r="F94" s="55"/>
      <c r="G94" s="70" t="s">
        <v>171</v>
      </c>
      <c r="H94" s="70" t="s">
        <v>171</v>
      </c>
      <c r="I94" s="70" t="s">
        <v>171</v>
      </c>
      <c r="J94" s="70" t="s">
        <v>171</v>
      </c>
    </row>
    <row r="95" spans="1:10">
      <c r="A95" s="73" t="s">
        <v>353</v>
      </c>
      <c r="B95" s="74">
        <v>6001</v>
      </c>
      <c r="C95" s="55">
        <f>C96-C97</f>
        <v>0</v>
      </c>
      <c r="D95" s="55">
        <f>D96-D97</f>
        <v>0</v>
      </c>
      <c r="E95" s="55">
        <f>E96-E97</f>
        <v>0</v>
      </c>
      <c r="F95" s="55">
        <f>F96-F97</f>
        <v>0</v>
      </c>
      <c r="G95" s="70" t="s">
        <v>171</v>
      </c>
      <c r="H95" s="70" t="s">
        <v>171</v>
      </c>
      <c r="I95" s="70" t="s">
        <v>171</v>
      </c>
      <c r="J95" s="70" t="s">
        <v>171</v>
      </c>
    </row>
    <row r="96" spans="1:10">
      <c r="A96" s="73" t="s">
        <v>251</v>
      </c>
      <c r="B96" s="74">
        <v>6002</v>
      </c>
      <c r="C96" s="55"/>
      <c r="D96" s="55"/>
      <c r="E96" s="55"/>
      <c r="F96" s="55"/>
      <c r="G96" s="70" t="s">
        <v>171</v>
      </c>
      <c r="H96" s="70" t="s">
        <v>171</v>
      </c>
      <c r="I96" s="70" t="s">
        <v>171</v>
      </c>
      <c r="J96" s="70" t="s">
        <v>171</v>
      </c>
    </row>
    <row r="97" spans="1:10">
      <c r="A97" s="73" t="s">
        <v>252</v>
      </c>
      <c r="B97" s="74">
        <v>6003</v>
      </c>
      <c r="C97" s="55"/>
      <c r="D97" s="55"/>
      <c r="E97" s="55"/>
      <c r="F97" s="55"/>
      <c r="G97" s="70" t="s">
        <v>171</v>
      </c>
      <c r="H97" s="70" t="s">
        <v>171</v>
      </c>
      <c r="I97" s="70" t="s">
        <v>171</v>
      </c>
      <c r="J97" s="70" t="s">
        <v>171</v>
      </c>
    </row>
    <row r="98" spans="1:10">
      <c r="A98" s="67" t="s">
        <v>253</v>
      </c>
      <c r="B98" s="40">
        <v>6010</v>
      </c>
      <c r="C98" s="55"/>
      <c r="D98" s="55"/>
      <c r="E98" s="55"/>
      <c r="F98" s="55"/>
      <c r="G98" s="70" t="s">
        <v>171</v>
      </c>
      <c r="H98" s="70" t="s">
        <v>171</v>
      </c>
      <c r="I98" s="70" t="s">
        <v>171</v>
      </c>
      <c r="J98" s="70" t="s">
        <v>171</v>
      </c>
    </row>
    <row r="99" spans="1:10">
      <c r="A99" s="67" t="s">
        <v>354</v>
      </c>
      <c r="B99" s="40">
        <v>6011</v>
      </c>
      <c r="C99" s="55"/>
      <c r="D99" s="55"/>
      <c r="E99" s="55"/>
      <c r="F99" s="55"/>
      <c r="G99" s="70" t="s">
        <v>171</v>
      </c>
      <c r="H99" s="70" t="s">
        <v>171</v>
      </c>
      <c r="I99" s="70" t="s">
        <v>171</v>
      </c>
      <c r="J99" s="70" t="s">
        <v>171</v>
      </c>
    </row>
    <row r="100" spans="1:10" s="31" customFormat="1">
      <c r="A100" s="68" t="s">
        <v>190</v>
      </c>
      <c r="B100" s="40">
        <v>6020</v>
      </c>
      <c r="C100" s="55"/>
      <c r="D100" s="55"/>
      <c r="E100" s="55"/>
      <c r="F100" s="55"/>
      <c r="G100" s="70" t="s">
        <v>171</v>
      </c>
      <c r="H100" s="70" t="s">
        <v>171</v>
      </c>
      <c r="I100" s="70" t="s">
        <v>171</v>
      </c>
      <c r="J100" s="70" t="s">
        <v>171</v>
      </c>
    </row>
    <row r="101" spans="1:10">
      <c r="A101" s="67" t="s">
        <v>136</v>
      </c>
      <c r="B101" s="40">
        <v>6030</v>
      </c>
      <c r="C101" s="55"/>
      <c r="D101" s="55"/>
      <c r="E101" s="55"/>
      <c r="F101" s="55"/>
      <c r="G101" s="70" t="s">
        <v>171</v>
      </c>
      <c r="H101" s="70" t="s">
        <v>171</v>
      </c>
      <c r="I101" s="70" t="s">
        <v>171</v>
      </c>
      <c r="J101" s="70" t="s">
        <v>171</v>
      </c>
    </row>
    <row r="102" spans="1:10">
      <c r="A102" s="67" t="s">
        <v>137</v>
      </c>
      <c r="B102" s="40">
        <v>6040</v>
      </c>
      <c r="C102" s="55"/>
      <c r="D102" s="55"/>
      <c r="E102" s="55"/>
      <c r="F102" s="55"/>
      <c r="G102" s="70" t="s">
        <v>171</v>
      </c>
      <c r="H102" s="70" t="s">
        <v>171</v>
      </c>
      <c r="I102" s="70" t="s">
        <v>171</v>
      </c>
      <c r="J102" s="70" t="s">
        <v>171</v>
      </c>
    </row>
    <row r="103" spans="1:10" s="31" customFormat="1">
      <c r="A103" s="68" t="s">
        <v>189</v>
      </c>
      <c r="B103" s="40">
        <v>6050</v>
      </c>
      <c r="C103" s="58">
        <f>SUM(C101:C102)</f>
        <v>0</v>
      </c>
      <c r="D103" s="58">
        <f>SUM(D101:D102)</f>
        <v>0</v>
      </c>
      <c r="E103" s="58">
        <f>SUM(E101:E102)</f>
        <v>0</v>
      </c>
      <c r="F103" s="58">
        <f>SUM(F101:F102)</f>
        <v>0</v>
      </c>
      <c r="G103" s="70" t="s">
        <v>171</v>
      </c>
      <c r="H103" s="70" t="s">
        <v>171</v>
      </c>
      <c r="I103" s="70" t="s">
        <v>171</v>
      </c>
      <c r="J103" s="70" t="s">
        <v>171</v>
      </c>
    </row>
    <row r="104" spans="1:10">
      <c r="A104" s="67" t="s">
        <v>355</v>
      </c>
      <c r="B104" s="40">
        <v>6060</v>
      </c>
      <c r="C104" s="55"/>
      <c r="D104" s="55"/>
      <c r="E104" s="55"/>
      <c r="F104" s="55"/>
      <c r="G104" s="55"/>
      <c r="H104" s="55"/>
      <c r="I104" s="55"/>
      <c r="J104" s="55"/>
    </row>
    <row r="105" spans="1:10">
      <c r="A105" s="67" t="s">
        <v>356</v>
      </c>
      <c r="B105" s="40">
        <v>6070</v>
      </c>
      <c r="C105" s="55"/>
      <c r="D105" s="55"/>
      <c r="E105" s="55"/>
      <c r="F105" s="55"/>
      <c r="G105" s="70" t="s">
        <v>171</v>
      </c>
      <c r="H105" s="70" t="s">
        <v>171</v>
      </c>
      <c r="I105" s="70" t="s">
        <v>171</v>
      </c>
      <c r="J105" s="70" t="s">
        <v>171</v>
      </c>
    </row>
    <row r="106" spans="1:10" s="31" customFormat="1">
      <c r="A106" s="68" t="s">
        <v>124</v>
      </c>
      <c r="B106" s="40">
        <v>6080</v>
      </c>
      <c r="C106" s="55"/>
      <c r="D106" s="55"/>
      <c r="E106" s="55"/>
      <c r="F106" s="55"/>
      <c r="G106" s="70" t="s">
        <v>171</v>
      </c>
      <c r="H106" s="70" t="s">
        <v>171</v>
      </c>
      <c r="I106" s="70" t="s">
        <v>171</v>
      </c>
      <c r="J106" s="70" t="s">
        <v>171</v>
      </c>
    </row>
    <row r="107" spans="1:10" s="31" customFormat="1">
      <c r="A107" s="246" t="s">
        <v>254</v>
      </c>
      <c r="B107" s="246"/>
      <c r="C107" s="246"/>
      <c r="D107" s="246"/>
      <c r="E107" s="246"/>
      <c r="F107" s="246"/>
      <c r="G107" s="246"/>
      <c r="H107" s="246"/>
      <c r="I107" s="246"/>
      <c r="J107" s="246"/>
    </row>
    <row r="108" spans="1:10" s="31" customFormat="1" ht="18" customHeight="1">
      <c r="A108" s="69" t="s">
        <v>325</v>
      </c>
      <c r="B108" s="78" t="s">
        <v>255</v>
      </c>
      <c r="C108" s="58">
        <f t="shared" ref="C108:J108" si="4">SUM(C109:C111)</f>
        <v>0</v>
      </c>
      <c r="D108" s="58">
        <f t="shared" si="4"/>
        <v>0</v>
      </c>
      <c r="E108" s="58">
        <f t="shared" si="4"/>
        <v>0</v>
      </c>
      <c r="F108" s="58">
        <f t="shared" si="4"/>
        <v>0</v>
      </c>
      <c r="G108" s="58">
        <f t="shared" si="4"/>
        <v>0</v>
      </c>
      <c r="H108" s="58">
        <f t="shared" si="4"/>
        <v>0</v>
      </c>
      <c r="I108" s="58">
        <f t="shared" si="4"/>
        <v>0</v>
      </c>
      <c r="J108" s="58">
        <f t="shared" si="4"/>
        <v>0</v>
      </c>
    </row>
    <row r="109" spans="1:10" s="31" customFormat="1">
      <c r="A109" s="67" t="s">
        <v>357</v>
      </c>
      <c r="B109" s="79" t="s">
        <v>256</v>
      </c>
      <c r="C109" s="55"/>
      <c r="D109" s="55"/>
      <c r="E109" s="55"/>
      <c r="F109" s="55">
        <f>'6.1. Інша інфо_1'!G85</f>
        <v>0</v>
      </c>
      <c r="G109" s="55"/>
      <c r="H109" s="55"/>
      <c r="I109" s="55"/>
      <c r="J109" s="55"/>
    </row>
    <row r="110" spans="1:10" s="31" customFormat="1">
      <c r="A110" s="67" t="s">
        <v>358</v>
      </c>
      <c r="B110" s="79" t="s">
        <v>257</v>
      </c>
      <c r="C110" s="55"/>
      <c r="D110" s="55"/>
      <c r="E110" s="55"/>
      <c r="F110" s="55">
        <f>'6.1. Інша інфо_1'!G88</f>
        <v>0</v>
      </c>
      <c r="G110" s="55"/>
      <c r="H110" s="55"/>
      <c r="I110" s="55"/>
      <c r="J110" s="55"/>
    </row>
    <row r="111" spans="1:10" s="31" customFormat="1">
      <c r="A111" s="67" t="s">
        <v>359</v>
      </c>
      <c r="B111" s="79" t="s">
        <v>258</v>
      </c>
      <c r="C111" s="55"/>
      <c r="D111" s="55"/>
      <c r="E111" s="55"/>
      <c r="F111" s="55">
        <f>'6.1. Інша інфо_1'!G91</f>
        <v>0</v>
      </c>
      <c r="G111" s="55"/>
      <c r="H111" s="55"/>
      <c r="I111" s="55"/>
      <c r="J111" s="55"/>
    </row>
    <row r="112" spans="1:10" s="31" customFormat="1" ht="15" customHeight="1">
      <c r="A112" s="68" t="s">
        <v>326</v>
      </c>
      <c r="B112" s="79" t="s">
        <v>259</v>
      </c>
      <c r="C112" s="58">
        <f t="shared" ref="C112:J112" si="5">SUM(C113:C115)</f>
        <v>0</v>
      </c>
      <c r="D112" s="58">
        <f t="shared" si="5"/>
        <v>0</v>
      </c>
      <c r="E112" s="58">
        <f t="shared" si="5"/>
        <v>0</v>
      </c>
      <c r="F112" s="58">
        <f t="shared" si="5"/>
        <v>0</v>
      </c>
      <c r="G112" s="58">
        <f t="shared" si="5"/>
        <v>0</v>
      </c>
      <c r="H112" s="58">
        <f t="shared" si="5"/>
        <v>0</v>
      </c>
      <c r="I112" s="58">
        <f t="shared" si="5"/>
        <v>0</v>
      </c>
      <c r="J112" s="58">
        <f t="shared" si="5"/>
        <v>0</v>
      </c>
    </row>
    <row r="113" spans="1:10" s="31" customFormat="1">
      <c r="A113" s="67" t="s">
        <v>357</v>
      </c>
      <c r="B113" s="79" t="s">
        <v>260</v>
      </c>
      <c r="C113" s="55"/>
      <c r="D113" s="55"/>
      <c r="E113" s="55"/>
      <c r="F113" s="55">
        <f>'6.1. Інша інфо_1'!J85</f>
        <v>0</v>
      </c>
      <c r="G113" s="55"/>
      <c r="H113" s="55"/>
      <c r="I113" s="55"/>
      <c r="J113" s="55"/>
    </row>
    <row r="114" spans="1:10" s="31" customFormat="1">
      <c r="A114" s="67" t="s">
        <v>358</v>
      </c>
      <c r="B114" s="79" t="s">
        <v>261</v>
      </c>
      <c r="C114" s="55"/>
      <c r="D114" s="55"/>
      <c r="E114" s="55"/>
      <c r="F114" s="55">
        <f>'6.1. Інша інфо_1'!J88</f>
        <v>0</v>
      </c>
      <c r="G114" s="55"/>
      <c r="H114" s="55"/>
      <c r="I114" s="55"/>
      <c r="J114" s="55"/>
    </row>
    <row r="115" spans="1:10">
      <c r="A115" s="76" t="s">
        <v>359</v>
      </c>
      <c r="B115" s="80" t="s">
        <v>262</v>
      </c>
      <c r="C115" s="55"/>
      <c r="D115" s="55"/>
      <c r="E115" s="55"/>
      <c r="F115" s="55">
        <f>'6.1. Інша інфо_1'!J91</f>
        <v>0</v>
      </c>
      <c r="G115" s="55"/>
      <c r="H115" s="55"/>
      <c r="I115" s="55"/>
      <c r="J115" s="55"/>
    </row>
    <row r="116" spans="1:10">
      <c r="A116" s="246" t="s">
        <v>263</v>
      </c>
      <c r="B116" s="246"/>
      <c r="C116" s="246"/>
      <c r="D116" s="246"/>
      <c r="E116" s="246"/>
      <c r="F116" s="246"/>
      <c r="G116" s="246"/>
      <c r="H116" s="246"/>
      <c r="I116" s="246"/>
      <c r="J116" s="246"/>
    </row>
    <row r="117" spans="1:10" s="24" customFormat="1" ht="63">
      <c r="A117" s="68" t="s">
        <v>453</v>
      </c>
      <c r="B117" s="79" t="s">
        <v>264</v>
      </c>
      <c r="C117" s="59">
        <f>SUM(C118:C120)</f>
        <v>732.5</v>
      </c>
      <c r="D117" s="59">
        <f>SUM(D118:D120)</f>
        <v>709</v>
      </c>
      <c r="E117" s="58">
        <f>SUM(E118:E120)</f>
        <v>0</v>
      </c>
      <c r="F117" s="81">
        <f>SUM(F118:F120)</f>
        <v>710.75</v>
      </c>
      <c r="G117" s="70" t="s">
        <v>171</v>
      </c>
      <c r="H117" s="70" t="s">
        <v>171</v>
      </c>
      <c r="I117" s="70" t="s">
        <v>171</v>
      </c>
      <c r="J117" s="70" t="s">
        <v>171</v>
      </c>
    </row>
    <row r="118" spans="1:10" s="24" customFormat="1">
      <c r="A118" s="25"/>
      <c r="B118" s="79" t="s">
        <v>265</v>
      </c>
      <c r="C118" s="56">
        <f>'6.1. Інша інфо_1'!D12</f>
        <v>0</v>
      </c>
      <c r="D118" s="56">
        <f>'6.1. Інша інфо_1'!F12</f>
        <v>0</v>
      </c>
      <c r="E118" s="55">
        <f>'6.1. Інша інфо_1'!H12</f>
        <v>0</v>
      </c>
      <c r="F118" s="56">
        <f>'6.1. Інша інфо_1'!J12</f>
        <v>0</v>
      </c>
      <c r="G118" s="70" t="s">
        <v>171</v>
      </c>
      <c r="H118" s="70" t="s">
        <v>171</v>
      </c>
      <c r="I118" s="70" t="s">
        <v>171</v>
      </c>
      <c r="J118" s="70" t="s">
        <v>171</v>
      </c>
    </row>
    <row r="119" spans="1:10" s="24" customFormat="1">
      <c r="A119" s="25" t="s">
        <v>195</v>
      </c>
      <c r="B119" s="79" t="s">
        <v>266</v>
      </c>
      <c r="C119" s="56">
        <f>'6.1. Інша інфо_1'!D13</f>
        <v>36.5</v>
      </c>
      <c r="D119" s="56">
        <f>'6.1. Інша інфо_1'!F13</f>
        <v>36.75</v>
      </c>
      <c r="E119" s="55">
        <f>'6.1. Інша інфо_1'!H13</f>
        <v>0</v>
      </c>
      <c r="F119" s="82">
        <f>'6.1. Інша інфо_1'!J13</f>
        <v>35.5</v>
      </c>
      <c r="G119" s="70" t="s">
        <v>171</v>
      </c>
      <c r="H119" s="70" t="s">
        <v>171</v>
      </c>
      <c r="I119" s="70" t="s">
        <v>171</v>
      </c>
      <c r="J119" s="70" t="s">
        <v>171</v>
      </c>
    </row>
    <row r="120" spans="1:10" s="24" customFormat="1">
      <c r="A120" s="25" t="s">
        <v>186</v>
      </c>
      <c r="B120" s="79" t="s">
        <v>267</v>
      </c>
      <c r="C120" s="56">
        <f>'6.1. Інша інфо_1'!D14</f>
        <v>696</v>
      </c>
      <c r="D120" s="56">
        <f>'6.1. Інша інфо_1'!F14</f>
        <v>672.25</v>
      </c>
      <c r="E120" s="55">
        <f>'6.1. Інша інфо_1'!H14</f>
        <v>0</v>
      </c>
      <c r="F120" s="56">
        <f>'6.1. Інша інфо_1'!J14</f>
        <v>675.25</v>
      </c>
      <c r="G120" s="70" t="s">
        <v>171</v>
      </c>
      <c r="H120" s="70" t="s">
        <v>171</v>
      </c>
      <c r="I120" s="70" t="s">
        <v>171</v>
      </c>
      <c r="J120" s="70" t="s">
        <v>171</v>
      </c>
    </row>
    <row r="121" spans="1:10" s="24" customFormat="1">
      <c r="A121" s="68" t="s">
        <v>5</v>
      </c>
      <c r="B121" s="79" t="s">
        <v>268</v>
      </c>
      <c r="C121" s="58">
        <f>'I. Фін результат'!C94</f>
        <v>-60593</v>
      </c>
      <c r="D121" s="58">
        <f>'I. Фін результат'!D94</f>
        <v>-56056</v>
      </c>
      <c r="E121" s="58">
        <f>'I. Фін результат'!E94</f>
        <v>0</v>
      </c>
      <c r="F121" s="58">
        <f>'I. Фін результат'!F94</f>
        <v>-84530.4</v>
      </c>
      <c r="G121" s="70" t="s">
        <v>171</v>
      </c>
      <c r="H121" s="70" t="s">
        <v>171</v>
      </c>
      <c r="I121" s="70" t="s">
        <v>171</v>
      </c>
      <c r="J121" s="70" t="s">
        <v>171</v>
      </c>
    </row>
    <row r="122" spans="1:10" s="24" customFormat="1" ht="31.5">
      <c r="A122" s="68" t="s">
        <v>360</v>
      </c>
      <c r="B122" s="79" t="s">
        <v>269</v>
      </c>
      <c r="C122" s="59">
        <f>'6.1. Інша інфо_1'!D23</f>
        <v>6893.3333333333339</v>
      </c>
      <c r="D122" s="59">
        <f>'6.1. Інша інфо_1'!F23</f>
        <v>6628.4908321579687</v>
      </c>
      <c r="E122" s="59">
        <f>'6.1. Інша інфо_1'!H23</f>
        <v>0</v>
      </c>
      <c r="F122" s="59">
        <f>'6.1. Інша інфо_1'!J23</f>
        <v>9910.9391487864923</v>
      </c>
      <c r="G122" s="70" t="s">
        <v>171</v>
      </c>
      <c r="H122" s="70" t="s">
        <v>171</v>
      </c>
      <c r="I122" s="70" t="s">
        <v>171</v>
      </c>
      <c r="J122" s="70" t="s">
        <v>171</v>
      </c>
    </row>
    <row r="123" spans="1:10" s="24" customFormat="1">
      <c r="A123" s="25"/>
      <c r="B123" s="79" t="s">
        <v>270</v>
      </c>
      <c r="C123" s="56">
        <f>'6.1. Інша інфо_1'!D24</f>
        <v>0</v>
      </c>
      <c r="D123" s="56">
        <f>'6.1. Інша інфо_1'!F24</f>
        <v>0</v>
      </c>
      <c r="E123" s="55">
        <f>'6.1. Інша інфо_1'!H24</f>
        <v>0</v>
      </c>
      <c r="F123" s="93"/>
      <c r="G123" s="70" t="s">
        <v>171</v>
      </c>
      <c r="H123" s="70" t="s">
        <v>171</v>
      </c>
      <c r="I123" s="70" t="s">
        <v>171</v>
      </c>
      <c r="J123" s="70" t="s">
        <v>171</v>
      </c>
    </row>
    <row r="124" spans="1:10" s="24" customFormat="1">
      <c r="A124" s="25" t="s">
        <v>195</v>
      </c>
      <c r="B124" s="79" t="s">
        <v>271</v>
      </c>
      <c r="C124" s="56">
        <f>'6.1. Інша інфо_1'!D25</f>
        <v>8261.1872146118731</v>
      </c>
      <c r="D124" s="56">
        <f>'6.1. Інша інфо_1'!F25</f>
        <v>8750</v>
      </c>
      <c r="E124" s="55">
        <f>'6.1. Інша інфо_1'!H25</f>
        <v>0</v>
      </c>
      <c r="F124" s="56">
        <f>'6.1. Інша інфо_1'!J25</f>
        <v>12277.934272300468</v>
      </c>
      <c r="G124" s="70" t="s">
        <v>171</v>
      </c>
      <c r="H124" s="70" t="s">
        <v>171</v>
      </c>
      <c r="I124" s="70" t="s">
        <v>171</v>
      </c>
      <c r="J124" s="70" t="s">
        <v>171</v>
      </c>
    </row>
    <row r="125" spans="1:10" s="24" customFormat="1">
      <c r="A125" s="25" t="s">
        <v>186</v>
      </c>
      <c r="B125" s="79" t="s">
        <v>272</v>
      </c>
      <c r="C125" s="56">
        <f>'6.1. Інша інфо_1'!D26</f>
        <v>6821.5996168582369</v>
      </c>
      <c r="D125" s="56">
        <f>'6.1. Інша інфо_1'!F26</f>
        <v>6470.5</v>
      </c>
      <c r="E125" s="55">
        <f>'6.1. Інша інфо_1'!H26</f>
        <v>0</v>
      </c>
      <c r="F125" s="56">
        <f>'6.1. Інша інфо_1'!J26</f>
        <v>9786.498827594718</v>
      </c>
      <c r="G125" s="70" t="s">
        <v>171</v>
      </c>
      <c r="H125" s="70" t="s">
        <v>171</v>
      </c>
      <c r="I125" s="70" t="s">
        <v>171</v>
      </c>
      <c r="J125" s="70" t="s">
        <v>171</v>
      </c>
    </row>
    <row r="126" spans="1:10" s="24" customFormat="1">
      <c r="A126" s="83"/>
      <c r="C126" s="84"/>
      <c r="D126" s="85"/>
      <c r="E126" s="85"/>
      <c r="F126" s="85"/>
      <c r="G126" s="86"/>
      <c r="H126" s="86"/>
      <c r="I126" s="86"/>
      <c r="J126" s="86"/>
    </row>
    <row r="127" spans="1:10" s="24" customFormat="1">
      <c r="A127" s="33" t="s">
        <v>460</v>
      </c>
      <c r="B127" s="87"/>
      <c r="C127" s="257"/>
      <c r="D127" s="258"/>
      <c r="E127" s="258"/>
      <c r="F127" s="258"/>
      <c r="G127" s="89"/>
      <c r="H127" s="259" t="s">
        <v>431</v>
      </c>
      <c r="I127" s="259"/>
      <c r="J127" s="259"/>
    </row>
    <row r="129" spans="1:10" s="24" customFormat="1">
      <c r="B129" s="35"/>
      <c r="C129" s="244"/>
      <c r="D129" s="244"/>
      <c r="E129" s="244"/>
      <c r="F129" s="244"/>
      <c r="G129" s="51"/>
      <c r="H129" s="245"/>
      <c r="I129" s="245"/>
      <c r="J129" s="245"/>
    </row>
    <row r="130" spans="1:10" s="24" customFormat="1">
      <c r="A130" s="91"/>
      <c r="F130" s="35"/>
      <c r="G130" s="35"/>
      <c r="H130" s="35"/>
      <c r="I130" s="35"/>
      <c r="J130" s="35"/>
    </row>
    <row r="131" spans="1:10" s="24" customFormat="1">
      <c r="A131" s="91"/>
      <c r="F131" s="35"/>
      <c r="G131" s="35"/>
      <c r="H131" s="35"/>
      <c r="I131" s="35"/>
      <c r="J131" s="35"/>
    </row>
    <row r="132" spans="1:10" s="24" customFormat="1">
      <c r="A132" s="91"/>
      <c r="F132" s="35"/>
      <c r="G132" s="35"/>
      <c r="H132" s="35"/>
      <c r="I132" s="35"/>
      <c r="J132" s="35"/>
    </row>
    <row r="133" spans="1:10" s="24" customFormat="1">
      <c r="A133" s="91"/>
      <c r="F133" s="35"/>
      <c r="G133" s="35"/>
      <c r="H133" s="35"/>
      <c r="I133" s="35"/>
      <c r="J133" s="35"/>
    </row>
    <row r="134" spans="1:10" s="24" customFormat="1">
      <c r="A134" s="91"/>
      <c r="F134" s="35"/>
      <c r="G134" s="35"/>
      <c r="H134" s="35"/>
      <c r="I134" s="35"/>
      <c r="J134" s="35"/>
    </row>
    <row r="135" spans="1:10" s="24" customFormat="1">
      <c r="A135" s="91"/>
      <c r="F135" s="35"/>
      <c r="G135" s="35"/>
      <c r="H135" s="35"/>
      <c r="I135" s="35"/>
      <c r="J135" s="35"/>
    </row>
    <row r="136" spans="1:10" s="24" customFormat="1">
      <c r="A136" s="91"/>
      <c r="F136" s="35"/>
      <c r="G136" s="35"/>
      <c r="H136" s="35"/>
      <c r="I136" s="35"/>
      <c r="J136" s="35"/>
    </row>
    <row r="137" spans="1:10" s="24" customFormat="1">
      <c r="A137" s="91"/>
      <c r="F137" s="35"/>
      <c r="G137" s="35"/>
      <c r="H137" s="35"/>
      <c r="I137" s="35"/>
      <c r="J137" s="35"/>
    </row>
    <row r="138" spans="1:10" s="24" customFormat="1">
      <c r="A138" s="91"/>
      <c r="F138" s="35"/>
      <c r="G138" s="35"/>
      <c r="H138" s="35"/>
      <c r="I138" s="35"/>
      <c r="J138" s="35"/>
    </row>
    <row r="139" spans="1:10" s="24" customFormat="1">
      <c r="A139" s="91"/>
      <c r="F139" s="35"/>
      <c r="G139" s="35"/>
      <c r="H139" s="35"/>
      <c r="I139" s="35"/>
      <c r="J139" s="35"/>
    </row>
    <row r="140" spans="1:10" s="24" customFormat="1">
      <c r="A140" s="91"/>
      <c r="F140" s="35"/>
      <c r="G140" s="35"/>
      <c r="H140" s="35"/>
      <c r="I140" s="35"/>
      <c r="J140" s="35"/>
    </row>
    <row r="141" spans="1:10" s="24" customFormat="1">
      <c r="A141" s="91"/>
      <c r="F141" s="35"/>
      <c r="G141" s="35"/>
      <c r="H141" s="35"/>
      <c r="I141" s="35"/>
      <c r="J141" s="35"/>
    </row>
    <row r="142" spans="1:10" s="24" customFormat="1">
      <c r="A142" s="91"/>
      <c r="F142" s="35"/>
      <c r="G142" s="35"/>
      <c r="H142" s="35"/>
      <c r="I142" s="35"/>
      <c r="J142" s="35"/>
    </row>
    <row r="143" spans="1:10" s="24" customFormat="1">
      <c r="A143" s="91"/>
      <c r="F143" s="35"/>
      <c r="G143" s="35"/>
      <c r="H143" s="35"/>
      <c r="I143" s="35"/>
      <c r="J143" s="35"/>
    </row>
    <row r="144" spans="1:10" s="24" customFormat="1">
      <c r="A144" s="91"/>
      <c r="F144" s="35"/>
      <c r="G144" s="35"/>
      <c r="H144" s="35"/>
      <c r="I144" s="35"/>
      <c r="J144" s="35"/>
    </row>
    <row r="145" spans="1:10" s="24" customFormat="1">
      <c r="A145" s="91"/>
      <c r="F145" s="35"/>
      <c r="G145" s="35"/>
      <c r="H145" s="35"/>
      <c r="I145" s="35"/>
      <c r="J145" s="35"/>
    </row>
    <row r="146" spans="1:10" s="24" customFormat="1">
      <c r="A146" s="91"/>
      <c r="F146" s="35"/>
      <c r="G146" s="35"/>
      <c r="H146" s="35"/>
      <c r="I146" s="35"/>
      <c r="J146" s="35"/>
    </row>
    <row r="147" spans="1:10" s="24" customFormat="1">
      <c r="A147" s="91"/>
      <c r="F147" s="35"/>
      <c r="G147" s="35"/>
      <c r="H147" s="35"/>
      <c r="I147" s="35"/>
      <c r="J147" s="35"/>
    </row>
    <row r="148" spans="1:10" s="24" customFormat="1">
      <c r="A148" s="91"/>
      <c r="F148" s="35"/>
      <c r="G148" s="35"/>
      <c r="H148" s="35"/>
      <c r="I148" s="35"/>
      <c r="J148" s="35"/>
    </row>
    <row r="149" spans="1:10" s="24" customFormat="1">
      <c r="A149" s="91"/>
      <c r="F149" s="35"/>
      <c r="G149" s="35"/>
      <c r="H149" s="35"/>
      <c r="I149" s="35"/>
      <c r="J149" s="35"/>
    </row>
    <row r="150" spans="1:10" s="24" customFormat="1">
      <c r="A150" s="91"/>
      <c r="F150" s="35"/>
      <c r="G150" s="35"/>
      <c r="H150" s="35"/>
      <c r="I150" s="35"/>
      <c r="J150" s="35"/>
    </row>
    <row r="151" spans="1:10" s="24" customFormat="1">
      <c r="A151" s="91"/>
      <c r="F151" s="35"/>
      <c r="G151" s="35"/>
      <c r="H151" s="35"/>
      <c r="I151" s="35"/>
      <c r="J151" s="35"/>
    </row>
    <row r="152" spans="1:10" s="24" customFormat="1">
      <c r="A152" s="91"/>
      <c r="F152" s="35"/>
      <c r="G152" s="35"/>
      <c r="H152" s="35"/>
      <c r="I152" s="35"/>
      <c r="J152" s="35"/>
    </row>
    <row r="153" spans="1:10" s="24" customFormat="1">
      <c r="A153" s="91"/>
      <c r="F153" s="35"/>
      <c r="G153" s="35"/>
      <c r="H153" s="35"/>
      <c r="I153" s="35"/>
      <c r="J153" s="35"/>
    </row>
    <row r="154" spans="1:10" s="24" customFormat="1">
      <c r="A154" s="91"/>
      <c r="F154" s="35"/>
      <c r="G154" s="35"/>
      <c r="H154" s="35"/>
      <c r="I154" s="35"/>
      <c r="J154" s="35"/>
    </row>
    <row r="155" spans="1:10" s="24" customFormat="1">
      <c r="A155" s="91"/>
      <c r="F155" s="35"/>
      <c r="G155" s="35"/>
      <c r="H155" s="35"/>
      <c r="I155" s="35"/>
      <c r="J155" s="35"/>
    </row>
    <row r="156" spans="1:10" s="24" customFormat="1">
      <c r="A156" s="91"/>
      <c r="F156" s="35"/>
      <c r="G156" s="35"/>
      <c r="H156" s="35"/>
      <c r="I156" s="35"/>
      <c r="J156" s="35"/>
    </row>
    <row r="157" spans="1:10" s="24" customFormat="1">
      <c r="A157" s="91"/>
      <c r="F157" s="35"/>
      <c r="G157" s="35"/>
      <c r="H157" s="35"/>
      <c r="I157" s="35"/>
      <c r="J157" s="35"/>
    </row>
    <row r="158" spans="1:10" s="24" customFormat="1">
      <c r="A158" s="91"/>
      <c r="F158" s="35"/>
      <c r="G158" s="35"/>
      <c r="H158" s="35"/>
      <c r="I158" s="35"/>
      <c r="J158" s="35"/>
    </row>
    <row r="159" spans="1:10" s="24" customFormat="1">
      <c r="A159" s="91"/>
      <c r="F159" s="35"/>
      <c r="G159" s="35"/>
      <c r="H159" s="35"/>
      <c r="I159" s="35"/>
      <c r="J159" s="35"/>
    </row>
    <row r="160" spans="1:10" s="24" customFormat="1">
      <c r="A160" s="91"/>
      <c r="F160" s="35"/>
      <c r="G160" s="35"/>
      <c r="H160" s="35"/>
      <c r="I160" s="35"/>
      <c r="J160" s="35"/>
    </row>
    <row r="161" spans="1:10" s="24" customFormat="1">
      <c r="A161" s="91"/>
      <c r="F161" s="35"/>
      <c r="G161" s="35"/>
      <c r="H161" s="35"/>
      <c r="I161" s="35"/>
      <c r="J161" s="35"/>
    </row>
    <row r="162" spans="1:10" s="24" customFormat="1">
      <c r="A162" s="91"/>
      <c r="F162" s="35"/>
      <c r="G162" s="35"/>
      <c r="H162" s="35"/>
      <c r="I162" s="35"/>
      <c r="J162" s="35"/>
    </row>
    <row r="163" spans="1:10" s="24" customFormat="1">
      <c r="A163" s="91"/>
      <c r="F163" s="35"/>
      <c r="G163" s="35"/>
      <c r="H163" s="35"/>
      <c r="I163" s="35"/>
      <c r="J163" s="35"/>
    </row>
    <row r="164" spans="1:10" s="24" customFormat="1">
      <c r="A164" s="91"/>
      <c r="F164" s="35"/>
      <c r="G164" s="35"/>
      <c r="H164" s="35"/>
      <c r="I164" s="35"/>
      <c r="J164" s="35"/>
    </row>
    <row r="165" spans="1:10" s="24" customFormat="1">
      <c r="A165" s="91"/>
      <c r="F165" s="35"/>
      <c r="G165" s="35"/>
      <c r="H165" s="35"/>
      <c r="I165" s="35"/>
      <c r="J165" s="35"/>
    </row>
    <row r="166" spans="1:10" s="24" customFormat="1">
      <c r="A166" s="91"/>
      <c r="F166" s="35"/>
      <c r="G166" s="35"/>
      <c r="H166" s="35"/>
      <c r="I166" s="35"/>
      <c r="J166" s="35"/>
    </row>
    <row r="167" spans="1:10" s="24" customFormat="1">
      <c r="A167" s="91"/>
      <c r="F167" s="35"/>
      <c r="G167" s="35"/>
      <c r="H167" s="35"/>
      <c r="I167" s="35"/>
      <c r="J167" s="35"/>
    </row>
    <row r="168" spans="1:10" s="24" customFormat="1">
      <c r="A168" s="91"/>
      <c r="F168" s="35"/>
      <c r="G168" s="35"/>
      <c r="H168" s="35"/>
      <c r="I168" s="35"/>
      <c r="J168" s="35"/>
    </row>
    <row r="169" spans="1:10" s="24" customFormat="1">
      <c r="A169" s="91"/>
      <c r="F169" s="35"/>
      <c r="G169" s="35"/>
      <c r="H169" s="35"/>
      <c r="I169" s="35"/>
      <c r="J169" s="35"/>
    </row>
    <row r="170" spans="1:10" s="24" customFormat="1">
      <c r="A170" s="91"/>
      <c r="F170" s="35"/>
      <c r="G170" s="35"/>
      <c r="H170" s="35"/>
      <c r="I170" s="35"/>
      <c r="J170" s="35"/>
    </row>
    <row r="171" spans="1:10" s="24" customFormat="1">
      <c r="A171" s="91"/>
      <c r="F171" s="35"/>
      <c r="G171" s="35"/>
      <c r="H171" s="35"/>
      <c r="I171" s="35"/>
      <c r="J171" s="35"/>
    </row>
    <row r="172" spans="1:10" s="24" customFormat="1">
      <c r="A172" s="91"/>
      <c r="F172" s="35"/>
      <c r="G172" s="35"/>
      <c r="H172" s="35"/>
      <c r="I172" s="35"/>
      <c r="J172" s="35"/>
    </row>
    <row r="173" spans="1:10" s="24" customFormat="1">
      <c r="A173" s="91"/>
      <c r="F173" s="35"/>
      <c r="G173" s="35"/>
      <c r="H173" s="35"/>
      <c r="I173" s="35"/>
      <c r="J173" s="35"/>
    </row>
    <row r="174" spans="1:10" s="24" customFormat="1">
      <c r="A174" s="91"/>
      <c r="F174" s="35"/>
      <c r="G174" s="35"/>
      <c r="H174" s="35"/>
      <c r="I174" s="35"/>
      <c r="J174" s="35"/>
    </row>
    <row r="175" spans="1:10" s="24" customFormat="1">
      <c r="A175" s="91"/>
      <c r="F175" s="35"/>
      <c r="G175" s="35"/>
      <c r="H175" s="35"/>
      <c r="I175" s="35"/>
      <c r="J175" s="35"/>
    </row>
    <row r="176" spans="1:10" s="24" customFormat="1">
      <c r="A176" s="91"/>
      <c r="F176" s="35"/>
      <c r="G176" s="35"/>
      <c r="H176" s="35"/>
      <c r="I176" s="35"/>
      <c r="J176" s="35"/>
    </row>
    <row r="177" spans="1:10" s="24" customFormat="1">
      <c r="A177" s="91"/>
      <c r="F177" s="35"/>
      <c r="G177" s="35"/>
      <c r="H177" s="35"/>
      <c r="I177" s="35"/>
      <c r="J177" s="35"/>
    </row>
    <row r="178" spans="1:10" s="24" customFormat="1">
      <c r="A178" s="91"/>
      <c r="F178" s="35"/>
      <c r="G178" s="35"/>
      <c r="H178" s="35"/>
      <c r="I178" s="35"/>
      <c r="J178" s="35"/>
    </row>
    <row r="179" spans="1:10" s="24" customFormat="1">
      <c r="A179" s="91"/>
      <c r="F179" s="35"/>
      <c r="G179" s="35"/>
      <c r="H179" s="35"/>
      <c r="I179" s="35"/>
      <c r="J179" s="35"/>
    </row>
    <row r="180" spans="1:10" s="24" customFormat="1">
      <c r="A180" s="91"/>
      <c r="F180" s="35"/>
      <c r="G180" s="35"/>
      <c r="H180" s="35"/>
      <c r="I180" s="35"/>
      <c r="J180" s="35"/>
    </row>
    <row r="181" spans="1:10" s="24" customFormat="1">
      <c r="A181" s="91"/>
      <c r="F181" s="35"/>
      <c r="G181" s="35"/>
      <c r="H181" s="35"/>
      <c r="I181" s="35"/>
      <c r="J181" s="35"/>
    </row>
    <row r="182" spans="1:10" s="24" customFormat="1">
      <c r="A182" s="91"/>
      <c r="F182" s="35"/>
      <c r="G182" s="35"/>
      <c r="H182" s="35"/>
      <c r="I182" s="35"/>
      <c r="J182" s="35"/>
    </row>
    <row r="183" spans="1:10" s="24" customFormat="1">
      <c r="A183" s="91"/>
      <c r="F183" s="35"/>
      <c r="G183" s="35"/>
      <c r="H183" s="35"/>
      <c r="I183" s="35"/>
      <c r="J183" s="35"/>
    </row>
    <row r="184" spans="1:10" s="24" customFormat="1">
      <c r="A184" s="91"/>
      <c r="F184" s="35"/>
      <c r="G184" s="35"/>
      <c r="H184" s="35"/>
      <c r="I184" s="35"/>
      <c r="J184" s="35"/>
    </row>
    <row r="185" spans="1:10" s="24" customFormat="1">
      <c r="A185" s="91"/>
      <c r="F185" s="35"/>
      <c r="G185" s="35"/>
      <c r="H185" s="35"/>
      <c r="I185" s="35"/>
      <c r="J185" s="35"/>
    </row>
    <row r="186" spans="1:10" s="24" customFormat="1">
      <c r="A186" s="91"/>
      <c r="F186" s="35"/>
      <c r="G186" s="35"/>
      <c r="H186" s="35"/>
      <c r="I186" s="35"/>
      <c r="J186" s="35"/>
    </row>
    <row r="187" spans="1:10" s="24" customFormat="1">
      <c r="A187" s="91"/>
      <c r="F187" s="35"/>
      <c r="G187" s="35"/>
      <c r="H187" s="35"/>
      <c r="I187" s="35"/>
      <c r="J187" s="35"/>
    </row>
    <row r="188" spans="1:10" s="24" customFormat="1">
      <c r="A188" s="91"/>
      <c r="F188" s="35"/>
      <c r="G188" s="35"/>
      <c r="H188" s="35"/>
      <c r="I188" s="35"/>
      <c r="J188" s="35"/>
    </row>
    <row r="189" spans="1:10" s="24" customFormat="1">
      <c r="A189" s="91"/>
      <c r="F189" s="35"/>
      <c r="G189" s="35"/>
      <c r="H189" s="35"/>
      <c r="I189" s="35"/>
      <c r="J189" s="35"/>
    </row>
    <row r="190" spans="1:10" s="24" customFormat="1">
      <c r="A190" s="91"/>
      <c r="F190" s="35"/>
      <c r="G190" s="35"/>
      <c r="H190" s="35"/>
      <c r="I190" s="35"/>
      <c r="J190" s="35"/>
    </row>
    <row r="191" spans="1:10" s="24" customFormat="1">
      <c r="A191" s="91"/>
      <c r="F191" s="35"/>
      <c r="G191" s="35"/>
      <c r="H191" s="35"/>
      <c r="I191" s="35"/>
      <c r="J191" s="35"/>
    </row>
    <row r="192" spans="1:10" s="24" customFormat="1">
      <c r="A192" s="91"/>
      <c r="F192" s="35"/>
      <c r="G192" s="35"/>
      <c r="H192" s="35"/>
      <c r="I192" s="35"/>
      <c r="J192" s="35"/>
    </row>
    <row r="193" spans="1:10" s="24" customFormat="1">
      <c r="A193" s="91"/>
      <c r="F193" s="35"/>
      <c r="G193" s="35"/>
      <c r="H193" s="35"/>
      <c r="I193" s="35"/>
      <c r="J193" s="35"/>
    </row>
    <row r="194" spans="1:10" s="24" customFormat="1">
      <c r="A194" s="91"/>
      <c r="F194" s="35"/>
      <c r="G194" s="35"/>
      <c r="H194" s="35"/>
      <c r="I194" s="35"/>
      <c r="J194" s="35"/>
    </row>
    <row r="195" spans="1:10" s="24" customFormat="1">
      <c r="A195" s="91"/>
      <c r="F195" s="35"/>
      <c r="G195" s="35"/>
      <c r="H195" s="35"/>
      <c r="I195" s="35"/>
      <c r="J195" s="35"/>
    </row>
    <row r="196" spans="1:10" s="24" customFormat="1">
      <c r="A196" s="91"/>
      <c r="F196" s="35"/>
      <c r="G196" s="35"/>
      <c r="H196" s="35"/>
      <c r="I196" s="35"/>
      <c r="J196" s="35"/>
    </row>
    <row r="197" spans="1:10" s="24" customFormat="1">
      <c r="A197" s="91"/>
      <c r="F197" s="35"/>
      <c r="G197" s="35"/>
      <c r="H197" s="35"/>
      <c r="I197" s="35"/>
      <c r="J197" s="35"/>
    </row>
    <row r="198" spans="1:10" s="24" customFormat="1">
      <c r="A198" s="91"/>
      <c r="F198" s="35"/>
      <c r="G198" s="35"/>
      <c r="H198" s="35"/>
      <c r="I198" s="35"/>
      <c r="J198" s="35"/>
    </row>
    <row r="199" spans="1:10" s="24" customFormat="1">
      <c r="A199" s="91"/>
      <c r="F199" s="35"/>
      <c r="G199" s="35"/>
      <c r="H199" s="35"/>
      <c r="I199" s="35"/>
      <c r="J199" s="35"/>
    </row>
    <row r="200" spans="1:10" s="24" customFormat="1">
      <c r="A200" s="91"/>
      <c r="F200" s="35"/>
      <c r="G200" s="35"/>
      <c r="H200" s="35"/>
      <c r="I200" s="35"/>
      <c r="J200" s="35"/>
    </row>
    <row r="201" spans="1:10" s="24" customFormat="1">
      <c r="A201" s="91"/>
      <c r="F201" s="35"/>
      <c r="G201" s="35"/>
      <c r="H201" s="35"/>
      <c r="I201" s="35"/>
      <c r="J201" s="35"/>
    </row>
    <row r="202" spans="1:10" s="24" customFormat="1">
      <c r="A202" s="91"/>
      <c r="F202" s="35"/>
      <c r="G202" s="35"/>
      <c r="H202" s="35"/>
      <c r="I202" s="35"/>
      <c r="J202" s="35"/>
    </row>
    <row r="203" spans="1:10" s="24" customFormat="1">
      <c r="A203" s="91"/>
      <c r="F203" s="35"/>
      <c r="G203" s="35"/>
      <c r="H203" s="35"/>
      <c r="I203" s="35"/>
      <c r="J203" s="35"/>
    </row>
    <row r="204" spans="1:10" s="24" customFormat="1">
      <c r="A204" s="91"/>
      <c r="F204" s="35"/>
      <c r="G204" s="35"/>
      <c r="H204" s="35"/>
      <c r="I204" s="35"/>
      <c r="J204" s="35"/>
    </row>
    <row r="205" spans="1:10" s="24" customFormat="1">
      <c r="A205" s="91"/>
      <c r="F205" s="35"/>
      <c r="G205" s="35"/>
      <c r="H205" s="35"/>
      <c r="I205" s="35"/>
      <c r="J205" s="35"/>
    </row>
    <row r="206" spans="1:10" s="24" customFormat="1">
      <c r="A206" s="91"/>
      <c r="F206" s="35"/>
      <c r="G206" s="35"/>
      <c r="H206" s="35"/>
      <c r="I206" s="35"/>
      <c r="J206" s="35"/>
    </row>
    <row r="207" spans="1:10" s="24" customFormat="1">
      <c r="A207" s="91"/>
      <c r="F207" s="35"/>
      <c r="G207" s="35"/>
      <c r="H207" s="35"/>
      <c r="I207" s="35"/>
      <c r="J207" s="35"/>
    </row>
    <row r="208" spans="1:10" s="24" customFormat="1">
      <c r="A208" s="91"/>
      <c r="F208" s="35"/>
      <c r="G208" s="35"/>
      <c r="H208" s="35"/>
      <c r="I208" s="35"/>
      <c r="J208" s="35"/>
    </row>
    <row r="209" spans="1:10" s="24" customFormat="1">
      <c r="A209" s="91"/>
      <c r="F209" s="35"/>
      <c r="G209" s="35"/>
      <c r="H209" s="35"/>
      <c r="I209" s="35"/>
      <c r="J209" s="35"/>
    </row>
    <row r="210" spans="1:10" s="24" customFormat="1">
      <c r="A210" s="91"/>
      <c r="F210" s="35"/>
      <c r="G210" s="35"/>
      <c r="H210" s="35"/>
      <c r="I210" s="35"/>
      <c r="J210" s="35"/>
    </row>
    <row r="211" spans="1:10" s="24" customFormat="1">
      <c r="A211" s="91"/>
      <c r="F211" s="35"/>
      <c r="G211" s="35"/>
      <c r="H211" s="35"/>
      <c r="I211" s="35"/>
      <c r="J211" s="35"/>
    </row>
    <row r="212" spans="1:10" s="24" customFormat="1">
      <c r="A212" s="91"/>
      <c r="F212" s="35"/>
      <c r="G212" s="35"/>
      <c r="H212" s="35"/>
      <c r="I212" s="35"/>
      <c r="J212" s="35"/>
    </row>
    <row r="213" spans="1:10" s="24" customFormat="1">
      <c r="A213" s="91"/>
      <c r="F213" s="35"/>
      <c r="G213" s="35"/>
      <c r="H213" s="35"/>
      <c r="I213" s="35"/>
      <c r="J213" s="35"/>
    </row>
    <row r="214" spans="1:10" s="24" customFormat="1">
      <c r="A214" s="91"/>
      <c r="F214" s="35"/>
      <c r="G214" s="35"/>
      <c r="H214" s="35"/>
      <c r="I214" s="35"/>
      <c r="J214" s="35"/>
    </row>
    <row r="215" spans="1:10" s="24" customFormat="1">
      <c r="A215" s="91"/>
      <c r="F215" s="35"/>
      <c r="G215" s="35"/>
      <c r="H215" s="35"/>
      <c r="I215" s="35"/>
      <c r="J215" s="35"/>
    </row>
    <row r="216" spans="1:10" s="24" customFormat="1">
      <c r="A216" s="91"/>
      <c r="F216" s="35"/>
      <c r="G216" s="35"/>
      <c r="H216" s="35"/>
      <c r="I216" s="35"/>
      <c r="J216" s="35"/>
    </row>
    <row r="217" spans="1:10" s="24" customFormat="1">
      <c r="A217" s="91"/>
      <c r="F217" s="35"/>
      <c r="G217" s="35"/>
      <c r="H217" s="35"/>
      <c r="I217" s="35"/>
      <c r="J217" s="35"/>
    </row>
    <row r="218" spans="1:10" s="24" customFormat="1">
      <c r="A218" s="91"/>
      <c r="F218" s="35"/>
      <c r="G218" s="35"/>
      <c r="H218" s="35"/>
      <c r="I218" s="35"/>
      <c r="J218" s="35"/>
    </row>
    <row r="219" spans="1:10" s="24" customFormat="1">
      <c r="A219" s="91"/>
      <c r="F219" s="35"/>
      <c r="G219" s="35"/>
      <c r="H219" s="35"/>
      <c r="I219" s="35"/>
      <c r="J219" s="35"/>
    </row>
    <row r="220" spans="1:10" s="24" customFormat="1">
      <c r="A220" s="91"/>
      <c r="F220" s="35"/>
      <c r="G220" s="35"/>
      <c r="H220" s="35"/>
      <c r="I220" s="35"/>
      <c r="J220" s="35"/>
    </row>
    <row r="221" spans="1:10" s="24" customFormat="1">
      <c r="A221" s="91"/>
      <c r="F221" s="35"/>
      <c r="G221" s="35"/>
      <c r="H221" s="35"/>
      <c r="I221" s="35"/>
      <c r="J221" s="35"/>
    </row>
    <row r="222" spans="1:10" s="24" customFormat="1">
      <c r="A222" s="91"/>
      <c r="F222" s="35"/>
      <c r="G222" s="35"/>
      <c r="H222" s="35"/>
      <c r="I222" s="35"/>
      <c r="J222" s="35"/>
    </row>
    <row r="223" spans="1:10" s="24" customFormat="1">
      <c r="A223" s="91"/>
      <c r="F223" s="35"/>
      <c r="G223" s="35"/>
      <c r="H223" s="35"/>
      <c r="I223" s="35"/>
      <c r="J223" s="35"/>
    </row>
    <row r="224" spans="1:10" s="24" customFormat="1">
      <c r="A224" s="91"/>
      <c r="F224" s="35"/>
      <c r="G224" s="35"/>
      <c r="H224" s="35"/>
      <c r="I224" s="35"/>
      <c r="J224" s="35"/>
    </row>
    <row r="225" spans="1:10" s="24" customFormat="1">
      <c r="A225" s="91"/>
      <c r="F225" s="35"/>
      <c r="G225" s="35"/>
      <c r="H225" s="35"/>
      <c r="I225" s="35"/>
      <c r="J225" s="35"/>
    </row>
    <row r="226" spans="1:10" s="24" customFormat="1">
      <c r="A226" s="91"/>
      <c r="F226" s="35"/>
      <c r="G226" s="35"/>
      <c r="H226" s="35"/>
      <c r="I226" s="35"/>
      <c r="J226" s="35"/>
    </row>
    <row r="227" spans="1:10" s="24" customFormat="1">
      <c r="A227" s="91"/>
      <c r="F227" s="35"/>
      <c r="G227" s="35"/>
      <c r="H227" s="35"/>
      <c r="I227" s="35"/>
      <c r="J227" s="35"/>
    </row>
    <row r="228" spans="1:10" s="24" customFormat="1">
      <c r="A228" s="91"/>
      <c r="F228" s="35"/>
      <c r="G228" s="35"/>
      <c r="H228" s="35"/>
      <c r="I228" s="35"/>
      <c r="J228" s="35"/>
    </row>
    <row r="229" spans="1:10" s="24" customFormat="1">
      <c r="A229" s="91"/>
      <c r="F229" s="35"/>
      <c r="G229" s="35"/>
      <c r="H229" s="35"/>
      <c r="I229" s="35"/>
      <c r="J229" s="35"/>
    </row>
    <row r="230" spans="1:10" s="24" customFormat="1">
      <c r="A230" s="91"/>
      <c r="F230" s="35"/>
      <c r="G230" s="35"/>
      <c r="H230" s="35"/>
      <c r="I230" s="35"/>
      <c r="J230" s="35"/>
    </row>
    <row r="231" spans="1:10" s="24" customFormat="1">
      <c r="A231" s="91"/>
      <c r="F231" s="35"/>
      <c r="G231" s="35"/>
      <c r="H231" s="35"/>
      <c r="I231" s="35"/>
      <c r="J231" s="35"/>
    </row>
    <row r="232" spans="1:10" s="24" customFormat="1">
      <c r="A232" s="91"/>
      <c r="F232" s="35"/>
      <c r="G232" s="35"/>
      <c r="H232" s="35"/>
      <c r="I232" s="35"/>
      <c r="J232" s="35"/>
    </row>
    <row r="233" spans="1:10" s="24" customFormat="1">
      <c r="A233" s="91"/>
      <c r="F233" s="35"/>
      <c r="G233" s="35"/>
      <c r="H233" s="35"/>
      <c r="I233" s="35"/>
      <c r="J233" s="35"/>
    </row>
    <row r="234" spans="1:10" s="24" customFormat="1">
      <c r="A234" s="91"/>
      <c r="F234" s="35"/>
      <c r="G234" s="35"/>
      <c r="H234" s="35"/>
      <c r="I234" s="35"/>
      <c r="J234" s="35"/>
    </row>
    <row r="235" spans="1:10" s="24" customFormat="1">
      <c r="A235" s="91"/>
      <c r="F235" s="35"/>
      <c r="G235" s="35"/>
      <c r="H235" s="35"/>
      <c r="I235" s="35"/>
      <c r="J235" s="35"/>
    </row>
    <row r="236" spans="1:10" s="24" customFormat="1">
      <c r="A236" s="91"/>
      <c r="F236" s="35"/>
      <c r="G236" s="35"/>
      <c r="H236" s="35"/>
      <c r="I236" s="35"/>
      <c r="J236" s="35"/>
    </row>
    <row r="237" spans="1:10" s="24" customFormat="1">
      <c r="A237" s="91"/>
      <c r="F237" s="35"/>
      <c r="G237" s="35"/>
      <c r="H237" s="35"/>
      <c r="I237" s="35"/>
      <c r="J237" s="35"/>
    </row>
    <row r="238" spans="1:10" s="24" customFormat="1">
      <c r="A238" s="91"/>
      <c r="F238" s="35"/>
      <c r="G238" s="35"/>
      <c r="H238" s="35"/>
      <c r="I238" s="35"/>
      <c r="J238" s="35"/>
    </row>
    <row r="239" spans="1:10" s="24" customFormat="1">
      <c r="A239" s="91"/>
      <c r="F239" s="35"/>
      <c r="G239" s="35"/>
      <c r="H239" s="35"/>
      <c r="I239" s="35"/>
      <c r="J239" s="35"/>
    </row>
    <row r="240" spans="1:10" s="24" customFormat="1">
      <c r="A240" s="91"/>
      <c r="F240" s="35"/>
      <c r="G240" s="35"/>
      <c r="H240" s="35"/>
      <c r="I240" s="35"/>
      <c r="J240" s="35"/>
    </row>
    <row r="241" spans="1:10" s="24" customFormat="1">
      <c r="A241" s="91"/>
      <c r="F241" s="35"/>
      <c r="G241" s="35"/>
      <c r="H241" s="35"/>
      <c r="I241" s="35"/>
      <c r="J241" s="35"/>
    </row>
    <row r="242" spans="1:10" s="24" customFormat="1">
      <c r="A242" s="91"/>
      <c r="F242" s="35"/>
      <c r="G242" s="35"/>
      <c r="H242" s="35"/>
      <c r="I242" s="35"/>
      <c r="J242" s="35"/>
    </row>
    <row r="243" spans="1:10" s="24" customFormat="1">
      <c r="A243" s="91"/>
      <c r="F243" s="35"/>
      <c r="G243" s="35"/>
      <c r="H243" s="35"/>
      <c r="I243" s="35"/>
      <c r="J243" s="35"/>
    </row>
    <row r="244" spans="1:10" s="24" customFormat="1">
      <c r="A244" s="91"/>
      <c r="F244" s="35"/>
      <c r="G244" s="35"/>
      <c r="H244" s="35"/>
      <c r="I244" s="35"/>
      <c r="J244" s="35"/>
    </row>
    <row r="245" spans="1:10" s="24" customFormat="1">
      <c r="A245" s="91"/>
      <c r="F245" s="35"/>
      <c r="G245" s="35"/>
      <c r="H245" s="35"/>
      <c r="I245" s="35"/>
      <c r="J245" s="35"/>
    </row>
    <row r="246" spans="1:10" s="24" customFormat="1">
      <c r="A246" s="91"/>
      <c r="F246" s="35"/>
      <c r="G246" s="35"/>
      <c r="H246" s="35"/>
      <c r="I246" s="35"/>
      <c r="J246" s="35"/>
    </row>
    <row r="247" spans="1:10" s="24" customFormat="1">
      <c r="A247" s="91"/>
      <c r="F247" s="35"/>
      <c r="G247" s="35"/>
      <c r="H247" s="35"/>
      <c r="I247" s="35"/>
      <c r="J247" s="35"/>
    </row>
    <row r="248" spans="1:10" s="24" customFormat="1">
      <c r="A248" s="91"/>
      <c r="F248" s="35"/>
      <c r="G248" s="35"/>
      <c r="H248" s="35"/>
      <c r="I248" s="35"/>
      <c r="J248" s="35"/>
    </row>
    <row r="249" spans="1:10" s="24" customFormat="1">
      <c r="A249" s="91"/>
      <c r="F249" s="35"/>
      <c r="G249" s="35"/>
      <c r="H249" s="35"/>
      <c r="I249" s="35"/>
      <c r="J249" s="35"/>
    </row>
    <row r="250" spans="1:10" s="24" customFormat="1">
      <c r="A250" s="91"/>
      <c r="F250" s="35"/>
      <c r="G250" s="35"/>
      <c r="H250" s="35"/>
      <c r="I250" s="35"/>
      <c r="J250" s="35"/>
    </row>
    <row r="251" spans="1:10" s="24" customFormat="1">
      <c r="A251" s="91"/>
      <c r="F251" s="35"/>
      <c r="G251" s="35"/>
      <c r="H251" s="35"/>
      <c r="I251" s="35"/>
      <c r="J251" s="35"/>
    </row>
    <row r="252" spans="1:10" s="24" customFormat="1">
      <c r="A252" s="91"/>
      <c r="F252" s="35"/>
      <c r="G252" s="35"/>
      <c r="H252" s="35"/>
      <c r="I252" s="35"/>
      <c r="J252" s="35"/>
    </row>
    <row r="253" spans="1:10" s="24" customFormat="1">
      <c r="A253" s="91"/>
      <c r="F253" s="35"/>
      <c r="G253" s="35"/>
      <c r="H253" s="35"/>
      <c r="I253" s="35"/>
      <c r="J253" s="35"/>
    </row>
    <row r="254" spans="1:10" s="24" customFormat="1">
      <c r="A254" s="91"/>
      <c r="F254" s="35"/>
      <c r="G254" s="35"/>
      <c r="H254" s="35"/>
      <c r="I254" s="35"/>
      <c r="J254" s="35"/>
    </row>
    <row r="255" spans="1:10" s="24" customFormat="1">
      <c r="A255" s="91"/>
      <c r="F255" s="35"/>
      <c r="G255" s="35"/>
      <c r="H255" s="35"/>
      <c r="I255" s="35"/>
      <c r="J255" s="35"/>
    </row>
    <row r="256" spans="1:10" s="24" customFormat="1">
      <c r="A256" s="91"/>
      <c r="F256" s="35"/>
      <c r="G256" s="35"/>
      <c r="H256" s="35"/>
      <c r="I256" s="35"/>
      <c r="J256" s="35"/>
    </row>
    <row r="257" spans="1:10" s="24" customFormat="1">
      <c r="A257" s="91"/>
      <c r="F257" s="35"/>
      <c r="G257" s="35"/>
      <c r="H257" s="35"/>
      <c r="I257" s="35"/>
      <c r="J257" s="35"/>
    </row>
    <row r="258" spans="1:10" s="24" customFormat="1">
      <c r="A258" s="91"/>
      <c r="F258" s="35"/>
      <c r="G258" s="35"/>
      <c r="H258" s="35"/>
      <c r="I258" s="35"/>
      <c r="J258" s="35"/>
    </row>
    <row r="259" spans="1:10" s="24" customFormat="1">
      <c r="A259" s="91"/>
      <c r="F259" s="35"/>
      <c r="G259" s="35"/>
      <c r="H259" s="35"/>
      <c r="I259" s="35"/>
      <c r="J259" s="35"/>
    </row>
    <row r="260" spans="1:10" s="24" customFormat="1">
      <c r="A260" s="91"/>
      <c r="F260" s="35"/>
      <c r="G260" s="35"/>
      <c r="H260" s="35"/>
      <c r="I260" s="35"/>
      <c r="J260" s="35"/>
    </row>
    <row r="261" spans="1:10" s="24" customFormat="1">
      <c r="A261" s="91"/>
      <c r="F261" s="35"/>
      <c r="G261" s="35"/>
      <c r="H261" s="35"/>
      <c r="I261" s="35"/>
      <c r="J261" s="35"/>
    </row>
    <row r="262" spans="1:10" s="24" customFormat="1">
      <c r="A262" s="91"/>
      <c r="F262" s="35"/>
      <c r="G262" s="35"/>
      <c r="H262" s="35"/>
      <c r="I262" s="35"/>
      <c r="J262" s="35"/>
    </row>
    <row r="263" spans="1:10" s="24" customFormat="1">
      <c r="A263" s="91"/>
      <c r="F263" s="35"/>
      <c r="G263" s="35"/>
      <c r="H263" s="35"/>
      <c r="I263" s="35"/>
      <c r="J263" s="35"/>
    </row>
    <row r="264" spans="1:10" s="24" customFormat="1">
      <c r="A264" s="91"/>
      <c r="F264" s="35"/>
      <c r="G264" s="35"/>
      <c r="H264" s="35"/>
      <c r="I264" s="35"/>
      <c r="J264" s="35"/>
    </row>
    <row r="265" spans="1:10" s="24" customFormat="1">
      <c r="A265" s="91"/>
      <c r="F265" s="35"/>
      <c r="G265" s="35"/>
      <c r="H265" s="35"/>
      <c r="I265" s="35"/>
      <c r="J265" s="35"/>
    </row>
    <row r="266" spans="1:10" s="24" customFormat="1">
      <c r="A266" s="91"/>
      <c r="F266" s="35"/>
      <c r="G266" s="35"/>
      <c r="H266" s="35"/>
      <c r="I266" s="35"/>
      <c r="J266" s="35"/>
    </row>
    <row r="267" spans="1:10" s="24" customFormat="1">
      <c r="A267" s="91"/>
      <c r="F267" s="35"/>
      <c r="G267" s="35"/>
      <c r="H267" s="35"/>
      <c r="I267" s="35"/>
      <c r="J267" s="35"/>
    </row>
    <row r="268" spans="1:10" s="24" customFormat="1">
      <c r="A268" s="91"/>
      <c r="F268" s="35"/>
      <c r="G268" s="35"/>
      <c r="H268" s="35"/>
      <c r="I268" s="35"/>
      <c r="J268" s="35"/>
    </row>
    <row r="269" spans="1:10" s="24" customFormat="1">
      <c r="A269" s="91"/>
      <c r="F269" s="35"/>
      <c r="G269" s="35"/>
      <c r="H269" s="35"/>
      <c r="I269" s="35"/>
      <c r="J269" s="35"/>
    </row>
    <row r="270" spans="1:10" s="24" customFormat="1">
      <c r="A270" s="91"/>
      <c r="F270" s="35"/>
      <c r="G270" s="35"/>
      <c r="H270" s="35"/>
      <c r="I270" s="35"/>
      <c r="J270" s="35"/>
    </row>
    <row r="271" spans="1:10" s="24" customFormat="1">
      <c r="A271" s="91"/>
      <c r="F271" s="35"/>
      <c r="G271" s="35"/>
      <c r="H271" s="35"/>
      <c r="I271" s="35"/>
      <c r="J271" s="35"/>
    </row>
    <row r="272" spans="1:10" s="24" customFormat="1">
      <c r="A272" s="91"/>
      <c r="F272" s="35"/>
      <c r="G272" s="35"/>
      <c r="H272" s="35"/>
      <c r="I272" s="35"/>
      <c r="J272" s="35"/>
    </row>
    <row r="273" spans="1:10" s="24" customFormat="1">
      <c r="A273" s="91"/>
      <c r="F273" s="35"/>
      <c r="G273" s="35"/>
      <c r="H273" s="35"/>
      <c r="I273" s="35"/>
      <c r="J273" s="35"/>
    </row>
    <row r="274" spans="1:10" s="24" customFormat="1">
      <c r="A274" s="91"/>
      <c r="F274" s="35"/>
      <c r="G274" s="35"/>
      <c r="H274" s="35"/>
      <c r="I274" s="35"/>
      <c r="J274" s="35"/>
    </row>
    <row r="275" spans="1:10" s="24" customFormat="1">
      <c r="A275" s="91"/>
      <c r="F275" s="35"/>
      <c r="G275" s="35"/>
      <c r="H275" s="35"/>
      <c r="I275" s="35"/>
      <c r="J275" s="35"/>
    </row>
    <row r="276" spans="1:10" s="24" customFormat="1">
      <c r="A276" s="91"/>
      <c r="F276" s="35"/>
      <c r="G276" s="35"/>
      <c r="H276" s="35"/>
      <c r="I276" s="35"/>
      <c r="J276" s="35"/>
    </row>
    <row r="277" spans="1:10" s="24" customFormat="1">
      <c r="A277" s="91"/>
      <c r="F277" s="35"/>
      <c r="G277" s="35"/>
      <c r="H277" s="35"/>
      <c r="I277" s="35"/>
      <c r="J277" s="35"/>
    </row>
    <row r="278" spans="1:10" s="24" customFormat="1">
      <c r="A278" s="91"/>
      <c r="F278" s="35"/>
      <c r="G278" s="35"/>
      <c r="H278" s="35"/>
      <c r="I278" s="35"/>
      <c r="J278" s="35"/>
    </row>
    <row r="279" spans="1:10" s="24" customFormat="1">
      <c r="A279" s="91"/>
      <c r="F279" s="35"/>
      <c r="G279" s="35"/>
      <c r="H279" s="35"/>
      <c r="I279" s="35"/>
      <c r="J279" s="35"/>
    </row>
    <row r="280" spans="1:10" s="24" customFormat="1">
      <c r="A280" s="91"/>
      <c r="F280" s="35"/>
      <c r="G280" s="35"/>
      <c r="H280" s="35"/>
      <c r="I280" s="35"/>
      <c r="J280" s="35"/>
    </row>
  </sheetData>
  <mergeCells count="45">
    <mergeCell ref="E9:F9"/>
    <mergeCell ref="B19:F19"/>
    <mergeCell ref="B27:F27"/>
    <mergeCell ref="B24:F24"/>
    <mergeCell ref="B25:F25"/>
    <mergeCell ref="A12:J12"/>
    <mergeCell ref="A13:J13"/>
    <mergeCell ref="A14:J14"/>
    <mergeCell ref="A16:J16"/>
    <mergeCell ref="A18:J18"/>
    <mergeCell ref="A17:J17"/>
    <mergeCell ref="B20:H20"/>
    <mergeCell ref="B26:F26"/>
    <mergeCell ref="G26:I26"/>
    <mergeCell ref="B21:F21"/>
    <mergeCell ref="B22:F22"/>
    <mergeCell ref="B23:F23"/>
    <mergeCell ref="B29:H29"/>
    <mergeCell ref="B31:F31"/>
    <mergeCell ref="G27:I27"/>
    <mergeCell ref="B30:F30"/>
    <mergeCell ref="B28:F28"/>
    <mergeCell ref="A107:J107"/>
    <mergeCell ref="C127:F127"/>
    <mergeCell ref="H127:J127"/>
    <mergeCell ref="A85:J85"/>
    <mergeCell ref="A33:J33"/>
    <mergeCell ref="C35:C36"/>
    <mergeCell ref="D35:D36"/>
    <mergeCell ref="E8:G8"/>
    <mergeCell ref="A2:A3"/>
    <mergeCell ref="A7:A8"/>
    <mergeCell ref="C129:F129"/>
    <mergeCell ref="H129:J129"/>
    <mergeCell ref="A77:J77"/>
    <mergeCell ref="A35:A36"/>
    <mergeCell ref="B35:B36"/>
    <mergeCell ref="F35:F36"/>
    <mergeCell ref="A38:J38"/>
    <mergeCell ref="A87:J87"/>
    <mergeCell ref="G35:J35"/>
    <mergeCell ref="A116:J116"/>
    <mergeCell ref="A93:J93"/>
    <mergeCell ref="A63:J63"/>
    <mergeCell ref="E35:E36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80" fitToHeight="8" orientation="landscape" verticalDpi="300" r:id="rId1"/>
  <headerFooter alignWithMargins="0"/>
  <rowBreaks count="1" manualBreakCount="1">
    <brk id="32" max="9" man="1"/>
  </rowBreaks>
  <ignoredErrors>
    <ignoredError sqref="B108:B115 B117:B125" numberStoredAsText="1"/>
    <ignoredError sqref="C103" formulaRange="1"/>
    <ignoredError sqref="C122:F122 C47:F47 C124:D125 F124:F125 C123 F4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325"/>
  <sheetViews>
    <sheetView view="pageBreakPreview" topLeftCell="A84" zoomScale="80" zoomScaleNormal="10" zoomScaleSheetLayoutView="80" workbookViewId="0">
      <selection activeCell="A100" sqref="A100"/>
    </sheetView>
  </sheetViews>
  <sheetFormatPr defaultRowHeight="15.75"/>
  <cols>
    <col min="1" max="1" width="52.85546875" style="35" customWidth="1"/>
    <col min="2" max="2" width="9" style="28" customWidth="1"/>
    <col min="3" max="4" width="12.7109375" style="28" customWidth="1"/>
    <col min="5" max="5" width="12" style="28" customWidth="1"/>
    <col min="6" max="6" width="12.7109375" style="35" customWidth="1"/>
    <col min="7" max="7" width="12.140625" style="35" customWidth="1"/>
    <col min="8" max="10" width="12.7109375" style="35" customWidth="1"/>
    <col min="11" max="11" width="15.85546875" style="35" customWidth="1"/>
    <col min="12" max="16384" width="9.140625" style="35"/>
  </cols>
  <sheetData>
    <row r="1" spans="1:11">
      <c r="A1" s="274" t="s">
        <v>192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>
      <c r="A2" s="94"/>
      <c r="B2" s="95"/>
      <c r="C2" s="94"/>
      <c r="D2" s="94"/>
      <c r="E2" s="95"/>
      <c r="F2" s="94"/>
      <c r="G2" s="94"/>
      <c r="H2" s="94"/>
      <c r="I2" s="94"/>
      <c r="J2" s="94"/>
    </row>
    <row r="3" spans="1:11" ht="39" customHeight="1">
      <c r="A3" s="248" t="s">
        <v>187</v>
      </c>
      <c r="B3" s="249" t="s">
        <v>18</v>
      </c>
      <c r="C3" s="249" t="s">
        <v>32</v>
      </c>
      <c r="D3" s="249" t="s">
        <v>36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  <c r="K3" s="249" t="s">
        <v>176</v>
      </c>
    </row>
    <row r="4" spans="1:11" ht="73.5" customHeight="1">
      <c r="A4" s="248"/>
      <c r="B4" s="249"/>
      <c r="C4" s="249"/>
      <c r="D4" s="249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  <c r="K4" s="249"/>
    </row>
    <row r="5" spans="1:11" ht="18" customHeight="1">
      <c r="A5" s="53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</row>
    <row r="6" spans="1:11" s="31" customFormat="1" ht="20.100000000000001" customHeight="1">
      <c r="A6" s="271" t="s">
        <v>191</v>
      </c>
      <c r="B6" s="271"/>
      <c r="C6" s="271"/>
      <c r="D6" s="271"/>
      <c r="E6" s="271"/>
      <c r="F6" s="271"/>
      <c r="G6" s="271"/>
      <c r="H6" s="271"/>
      <c r="I6" s="271"/>
      <c r="J6" s="271"/>
      <c r="K6" s="271"/>
    </row>
    <row r="7" spans="1:11" s="31" customFormat="1" ht="31.5">
      <c r="A7" s="30" t="s">
        <v>158</v>
      </c>
      <c r="B7" s="43">
        <v>1000</v>
      </c>
      <c r="C7" s="58">
        <v>106670</v>
      </c>
      <c r="D7" s="56">
        <v>115045.7</v>
      </c>
      <c r="E7" s="55"/>
      <c r="F7" s="56">
        <f>SUM(G7:J7)</f>
        <v>156543.5</v>
      </c>
      <c r="G7" s="56">
        <f>(G8+G18)*-1</f>
        <v>30135.5</v>
      </c>
      <c r="H7" s="56">
        <f t="shared" ref="H7:J7" si="0">(H8+H18)*-1</f>
        <v>31429.700000000004</v>
      </c>
      <c r="I7" s="56">
        <f t="shared" si="0"/>
        <v>31423.700000000004</v>
      </c>
      <c r="J7" s="56">
        <f t="shared" si="0"/>
        <v>63554.600000000006</v>
      </c>
      <c r="K7" s="96"/>
    </row>
    <row r="8" spans="1:11" ht="33" customHeight="1">
      <c r="A8" s="30" t="s">
        <v>138</v>
      </c>
      <c r="B8" s="43">
        <v>1010</v>
      </c>
      <c r="C8" s="55">
        <f>SUM(C9:C16)</f>
        <v>-106253</v>
      </c>
      <c r="D8" s="56">
        <f>SUM(D9:D16)</f>
        <v>-110156.99999999999</v>
      </c>
      <c r="E8" s="55">
        <f>SUM(E9:E16)</f>
        <v>0</v>
      </c>
      <c r="F8" s="56">
        <f>SUM(G8:J8)</f>
        <v>-149659.40000000002</v>
      </c>
      <c r="G8" s="56">
        <f>SUM(G9:G16)</f>
        <v>-28557.5</v>
      </c>
      <c r="H8" s="56">
        <f>SUM(H9:H16)</f>
        <v>-29707.300000000003</v>
      </c>
      <c r="I8" s="56">
        <f>SUM(I9:I16)</f>
        <v>-29702.300000000003</v>
      </c>
      <c r="J8" s="56">
        <f>SUM(J9:J16)</f>
        <v>-61692.3</v>
      </c>
      <c r="K8" s="97"/>
    </row>
    <row r="9" spans="1:11" s="6" customFormat="1">
      <c r="A9" s="30" t="s">
        <v>361</v>
      </c>
      <c r="B9" s="29">
        <v>1011</v>
      </c>
      <c r="C9" s="55">
        <v>-16250</v>
      </c>
      <c r="D9" s="56">
        <v>-24712</v>
      </c>
      <c r="E9" s="55"/>
      <c r="F9" s="56">
        <v>-33021.1</v>
      </c>
      <c r="G9" s="56">
        <v>-5500</v>
      </c>
      <c r="H9" s="56">
        <v>-5430</v>
      </c>
      <c r="I9" s="56">
        <v>-5440</v>
      </c>
      <c r="J9" s="56">
        <f>F9-G9-H9-I9</f>
        <v>-16651.099999999999</v>
      </c>
      <c r="K9" s="97"/>
    </row>
    <row r="10" spans="1:11" s="6" customFormat="1" ht="20.100000000000001" customHeight="1">
      <c r="A10" s="30" t="s">
        <v>362</v>
      </c>
      <c r="B10" s="29">
        <v>1012</v>
      </c>
      <c r="C10" s="55">
        <v>-3320</v>
      </c>
      <c r="D10" s="56">
        <v>-4845.2999999999993</v>
      </c>
      <c r="E10" s="55" t="s">
        <v>229</v>
      </c>
      <c r="F10" s="56">
        <v>-1342.5</v>
      </c>
      <c r="G10" s="56">
        <v>-120</v>
      </c>
      <c r="H10" s="56">
        <v>-100</v>
      </c>
      <c r="I10" s="56">
        <v>-90</v>
      </c>
      <c r="J10" s="56">
        <f>F10-G10-H10-I10</f>
        <v>-1032.5</v>
      </c>
      <c r="K10" s="97"/>
    </row>
    <row r="11" spans="1:11" s="6" customFormat="1" ht="20.100000000000001" customHeight="1">
      <c r="A11" s="30" t="s">
        <v>363</v>
      </c>
      <c r="B11" s="29">
        <v>1013</v>
      </c>
      <c r="C11" s="55">
        <v>-1603</v>
      </c>
      <c r="D11" s="56">
        <v>-1788.4</v>
      </c>
      <c r="E11" s="55" t="s">
        <v>229</v>
      </c>
      <c r="F11" s="56">
        <v>-130</v>
      </c>
      <c r="G11" s="56">
        <v>-7.5</v>
      </c>
      <c r="H11" s="56">
        <v>-6.9</v>
      </c>
      <c r="I11" s="56">
        <v>-6.9</v>
      </c>
      <c r="J11" s="56">
        <f t="shared" ref="J11:J16" si="1">F11-G11-H11-I11</f>
        <v>-108.69999999999999</v>
      </c>
      <c r="K11" s="97"/>
    </row>
    <row r="12" spans="1:11" s="6" customFormat="1" ht="20.100000000000001" customHeight="1">
      <c r="A12" s="30" t="s">
        <v>5</v>
      </c>
      <c r="B12" s="29">
        <v>1014</v>
      </c>
      <c r="C12" s="55">
        <v>-57404</v>
      </c>
      <c r="D12" s="56">
        <v>-52197.2</v>
      </c>
      <c r="E12" s="55" t="s">
        <v>229</v>
      </c>
      <c r="F12" s="56">
        <v>-79300</v>
      </c>
      <c r="G12" s="56">
        <v>-17500</v>
      </c>
      <c r="H12" s="56">
        <v>-18520</v>
      </c>
      <c r="I12" s="56">
        <v>-18520</v>
      </c>
      <c r="J12" s="56">
        <f t="shared" si="1"/>
        <v>-24760</v>
      </c>
      <c r="K12" s="97"/>
    </row>
    <row r="13" spans="1:11" s="6" customFormat="1" ht="20.100000000000001" customHeight="1">
      <c r="A13" s="30" t="s">
        <v>6</v>
      </c>
      <c r="B13" s="29">
        <v>1015</v>
      </c>
      <c r="C13" s="55">
        <v>-12649</v>
      </c>
      <c r="D13" s="56">
        <v>-11483.4</v>
      </c>
      <c r="E13" s="55" t="s">
        <v>229</v>
      </c>
      <c r="F13" s="56">
        <v>-17446</v>
      </c>
      <c r="G13" s="56">
        <v>-3850</v>
      </c>
      <c r="H13" s="56">
        <v>-4074.4</v>
      </c>
      <c r="I13" s="56">
        <v>-4074.4</v>
      </c>
      <c r="J13" s="56">
        <f t="shared" si="1"/>
        <v>-5447.2000000000007</v>
      </c>
      <c r="K13" s="97"/>
    </row>
    <row r="14" spans="1:11" s="6" customFormat="1" ht="47.25">
      <c r="A14" s="30" t="s">
        <v>364</v>
      </c>
      <c r="B14" s="29">
        <v>1016</v>
      </c>
      <c r="C14" s="55">
        <v>-5131</v>
      </c>
      <c r="D14" s="56">
        <v>-4368.7</v>
      </c>
      <c r="E14" s="55" t="s">
        <v>229</v>
      </c>
      <c r="F14" s="56">
        <v>-2000</v>
      </c>
      <c r="G14" s="56">
        <v>-110</v>
      </c>
      <c r="H14" s="56">
        <v>-106</v>
      </c>
      <c r="I14" s="56">
        <v>-106</v>
      </c>
      <c r="J14" s="56">
        <f t="shared" si="1"/>
        <v>-1678</v>
      </c>
      <c r="K14" s="97"/>
    </row>
    <row r="15" spans="1:11" s="6" customFormat="1" ht="31.5">
      <c r="A15" s="30" t="s">
        <v>365</v>
      </c>
      <c r="B15" s="29">
        <v>1017</v>
      </c>
      <c r="C15" s="55">
        <v>-2814</v>
      </c>
      <c r="D15" s="56">
        <v>-2880</v>
      </c>
      <c r="E15" s="55" t="s">
        <v>229</v>
      </c>
      <c r="F15" s="56">
        <v>-3673.9</v>
      </c>
      <c r="G15" s="56">
        <v>-720</v>
      </c>
      <c r="H15" s="56">
        <v>-720</v>
      </c>
      <c r="I15" s="56">
        <v>-720</v>
      </c>
      <c r="J15" s="56">
        <f t="shared" si="1"/>
        <v>-1513.9</v>
      </c>
      <c r="K15" s="97"/>
    </row>
    <row r="16" spans="1:11" s="6" customFormat="1" ht="47.25">
      <c r="A16" s="30" t="s">
        <v>461</v>
      </c>
      <c r="B16" s="29">
        <v>1018</v>
      </c>
      <c r="C16" s="55">
        <v>-7082</v>
      </c>
      <c r="D16" s="56">
        <v>-7882</v>
      </c>
      <c r="E16" s="55" t="s">
        <v>229</v>
      </c>
      <c r="F16" s="56">
        <v>-12745.9</v>
      </c>
      <c r="G16" s="56">
        <v>-750</v>
      </c>
      <c r="H16" s="56">
        <v>-750</v>
      </c>
      <c r="I16" s="56">
        <v>-745</v>
      </c>
      <c r="J16" s="56">
        <f t="shared" si="1"/>
        <v>-10500.9</v>
      </c>
      <c r="K16" s="97"/>
    </row>
    <row r="17" spans="1:11" s="31" customFormat="1">
      <c r="A17" s="98" t="s">
        <v>25</v>
      </c>
      <c r="B17" s="99">
        <v>1020</v>
      </c>
      <c r="C17" s="58">
        <f>SUM(C7,C8)</f>
        <v>417</v>
      </c>
      <c r="D17" s="59">
        <f>SUM(D7,D8)</f>
        <v>4888.7000000000116</v>
      </c>
      <c r="E17" s="58">
        <f t="shared" ref="E17:J17" si="2">SUM(E7,E8)</f>
        <v>0</v>
      </c>
      <c r="F17" s="59">
        <f t="shared" si="2"/>
        <v>6884.0999999999767</v>
      </c>
      <c r="G17" s="59">
        <f t="shared" si="2"/>
        <v>1578</v>
      </c>
      <c r="H17" s="59">
        <f t="shared" si="2"/>
        <v>1722.4000000000015</v>
      </c>
      <c r="I17" s="59">
        <f t="shared" si="2"/>
        <v>1721.4000000000015</v>
      </c>
      <c r="J17" s="59">
        <f t="shared" si="2"/>
        <v>1862.3000000000029</v>
      </c>
      <c r="K17" s="96"/>
    </row>
    <row r="18" spans="1:11" ht="20.100000000000001" customHeight="1">
      <c r="A18" s="30" t="s">
        <v>172</v>
      </c>
      <c r="B18" s="43">
        <v>1030</v>
      </c>
      <c r="C18" s="55">
        <f>SUM(C19:C38,C40)</f>
        <v>-4273</v>
      </c>
      <c r="D18" s="56">
        <f>SUM(D19:D38,D40)</f>
        <v>-4888.7000000000007</v>
      </c>
      <c r="E18" s="55">
        <f>SUM(E19:E38,E40)</f>
        <v>0</v>
      </c>
      <c r="F18" s="56">
        <f t="shared" ref="F18:F73" si="3">SUM(G18:J18)</f>
        <v>-6884.1</v>
      </c>
      <c r="G18" s="56">
        <f>SUM(G19:G39,G40)</f>
        <v>-1578</v>
      </c>
      <c r="H18" s="56">
        <f>SUM(H19:H39,H40)</f>
        <v>-1722.4</v>
      </c>
      <c r="I18" s="56">
        <f>SUM(I19:I39,I40)</f>
        <v>-1721.4</v>
      </c>
      <c r="J18" s="56">
        <f>SUM(J19:J39,J40)</f>
        <v>-1862.3000000000002</v>
      </c>
      <c r="K18" s="97"/>
    </row>
    <row r="19" spans="1:11" ht="31.5">
      <c r="A19" s="30" t="s">
        <v>102</v>
      </c>
      <c r="B19" s="43">
        <v>1031</v>
      </c>
      <c r="C19" s="55" t="s">
        <v>229</v>
      </c>
      <c r="D19" s="56">
        <v>0</v>
      </c>
      <c r="E19" s="55" t="s">
        <v>229</v>
      </c>
      <c r="F19" s="56">
        <f t="shared" si="3"/>
        <v>0</v>
      </c>
      <c r="G19" s="56"/>
      <c r="H19" s="56"/>
      <c r="I19" s="56"/>
      <c r="J19" s="56"/>
      <c r="K19" s="97"/>
    </row>
    <row r="20" spans="1:11" ht="20.100000000000001" customHeight="1">
      <c r="A20" s="30" t="s">
        <v>385</v>
      </c>
      <c r="B20" s="43">
        <v>1032</v>
      </c>
      <c r="C20" s="55" t="s">
        <v>229</v>
      </c>
      <c r="D20" s="56">
        <v>0</v>
      </c>
      <c r="E20" s="55"/>
      <c r="F20" s="56">
        <f t="shared" si="3"/>
        <v>0</v>
      </c>
      <c r="G20" s="56"/>
      <c r="H20" s="56"/>
      <c r="I20" s="56"/>
      <c r="J20" s="56"/>
      <c r="K20" s="97"/>
    </row>
    <row r="21" spans="1:11" ht="20.100000000000001" customHeight="1">
      <c r="A21" s="30" t="s">
        <v>386</v>
      </c>
      <c r="B21" s="43">
        <v>1033</v>
      </c>
      <c r="C21" s="55" t="s">
        <v>229</v>
      </c>
      <c r="D21" s="56">
        <v>0</v>
      </c>
      <c r="E21" s="55"/>
      <c r="F21" s="56">
        <f t="shared" si="3"/>
        <v>0</v>
      </c>
      <c r="G21" s="56"/>
      <c r="H21" s="56"/>
      <c r="I21" s="56"/>
      <c r="J21" s="56"/>
      <c r="K21" s="97"/>
    </row>
    <row r="22" spans="1:11" ht="20.100000000000001" customHeight="1">
      <c r="A22" s="30" t="s">
        <v>23</v>
      </c>
      <c r="B22" s="43">
        <v>1034</v>
      </c>
      <c r="C22" s="55" t="s">
        <v>229</v>
      </c>
      <c r="D22" s="56">
        <v>0</v>
      </c>
      <c r="E22" s="55" t="s">
        <v>229</v>
      </c>
      <c r="F22" s="56">
        <f t="shared" si="3"/>
        <v>0</v>
      </c>
      <c r="G22" s="56"/>
      <c r="H22" s="56"/>
      <c r="I22" s="56" t="s">
        <v>229</v>
      </c>
      <c r="J22" s="56"/>
      <c r="K22" s="97"/>
    </row>
    <row r="23" spans="1:11" ht="20.100000000000001" customHeight="1">
      <c r="A23" s="30" t="s">
        <v>24</v>
      </c>
      <c r="B23" s="43">
        <v>1035</v>
      </c>
      <c r="C23" s="55" t="s">
        <v>229</v>
      </c>
      <c r="D23" s="100">
        <v>0</v>
      </c>
      <c r="E23" s="55" t="s">
        <v>229</v>
      </c>
      <c r="F23" s="56">
        <f t="shared" si="3"/>
        <v>0</v>
      </c>
      <c r="G23" s="56" t="s">
        <v>229</v>
      </c>
      <c r="H23" s="56" t="s">
        <v>229</v>
      </c>
      <c r="I23" s="56" t="s">
        <v>229</v>
      </c>
      <c r="J23" s="56" t="s">
        <v>229</v>
      </c>
      <c r="K23" s="97"/>
    </row>
    <row r="24" spans="1:11" s="6" customFormat="1" ht="20.100000000000001" customHeight="1">
      <c r="A24" s="30" t="s">
        <v>37</v>
      </c>
      <c r="B24" s="101">
        <v>1036</v>
      </c>
      <c r="C24" s="55">
        <v>-10</v>
      </c>
      <c r="D24" s="56">
        <v>-22</v>
      </c>
      <c r="E24" s="102"/>
      <c r="F24" s="56">
        <v>-35</v>
      </c>
      <c r="G24" s="56">
        <v>-5.5</v>
      </c>
      <c r="H24" s="56">
        <v>-5.5</v>
      </c>
      <c r="I24" s="56">
        <v>-5.5</v>
      </c>
      <c r="J24" s="56">
        <f t="shared" ref="J24:J25" si="4">F24-G24-H24-I24</f>
        <v>-18.5</v>
      </c>
      <c r="K24" s="97"/>
    </row>
    <row r="25" spans="1:11" s="6" customFormat="1" ht="20.100000000000001" customHeight="1">
      <c r="A25" s="30" t="s">
        <v>38</v>
      </c>
      <c r="B25" s="101">
        <v>1037</v>
      </c>
      <c r="C25" s="55">
        <v>-78</v>
      </c>
      <c r="D25" s="56">
        <v>-32</v>
      </c>
      <c r="E25" s="102"/>
      <c r="F25" s="56">
        <v>-147</v>
      </c>
      <c r="G25" s="56">
        <v>-8.5</v>
      </c>
      <c r="H25" s="56">
        <v>-8.5</v>
      </c>
      <c r="I25" s="56">
        <v>-8.5</v>
      </c>
      <c r="J25" s="56">
        <f t="shared" si="4"/>
        <v>-121.5</v>
      </c>
      <c r="K25" s="97"/>
    </row>
    <row r="26" spans="1:11" s="6" customFormat="1" ht="20.100000000000001" customHeight="1">
      <c r="A26" s="30" t="s">
        <v>39</v>
      </c>
      <c r="B26" s="101">
        <v>1038</v>
      </c>
      <c r="C26" s="55">
        <v>-3189</v>
      </c>
      <c r="D26" s="56">
        <v>-3858.8</v>
      </c>
      <c r="E26" s="102"/>
      <c r="F26" s="56">
        <f t="shared" si="3"/>
        <v>-5230.3999999999996</v>
      </c>
      <c r="G26" s="56">
        <v>-1250</v>
      </c>
      <c r="H26" s="56">
        <v>-1370</v>
      </c>
      <c r="I26" s="56">
        <v>-1370</v>
      </c>
      <c r="J26" s="56">
        <v>-1240.4000000000001</v>
      </c>
      <c r="K26" s="97"/>
    </row>
    <row r="27" spans="1:11" s="6" customFormat="1" ht="20.100000000000001" customHeight="1">
      <c r="A27" s="30" t="s">
        <v>40</v>
      </c>
      <c r="B27" s="101">
        <v>1039</v>
      </c>
      <c r="C27" s="55">
        <v>-697</v>
      </c>
      <c r="D27" s="56">
        <v>-848.90000000000009</v>
      </c>
      <c r="E27" s="55"/>
      <c r="F27" s="56">
        <f t="shared" si="3"/>
        <v>-1150.6999999999998</v>
      </c>
      <c r="G27" s="56">
        <v>-275</v>
      </c>
      <c r="H27" s="56">
        <v>-301.39999999999998</v>
      </c>
      <c r="I27" s="56">
        <v>-301.39999999999998</v>
      </c>
      <c r="J27" s="56">
        <v>-272.89999999999998</v>
      </c>
      <c r="K27" s="97"/>
    </row>
    <row r="28" spans="1:11" s="6" customFormat="1" ht="42" customHeight="1">
      <c r="A28" s="30" t="s">
        <v>41</v>
      </c>
      <c r="B28" s="43">
        <v>1040</v>
      </c>
      <c r="C28" s="55">
        <v>-41</v>
      </c>
      <c r="D28" s="56">
        <v>-36</v>
      </c>
      <c r="E28" s="55"/>
      <c r="F28" s="56">
        <v>-72</v>
      </c>
      <c r="G28" s="56">
        <v>-9</v>
      </c>
      <c r="H28" s="56">
        <v>-9</v>
      </c>
      <c r="I28" s="56">
        <v>-9</v>
      </c>
      <c r="J28" s="56">
        <f t="shared" ref="J28" si="5">F28-G28-H28-I28</f>
        <v>-45</v>
      </c>
      <c r="K28" s="97"/>
    </row>
    <row r="29" spans="1:11" s="6" customFormat="1" ht="47.25">
      <c r="A29" s="30" t="s">
        <v>42</v>
      </c>
      <c r="B29" s="101">
        <v>1041</v>
      </c>
      <c r="C29" s="55" t="s">
        <v>229</v>
      </c>
      <c r="D29" s="56">
        <v>0</v>
      </c>
      <c r="E29" s="102"/>
      <c r="F29" s="56">
        <f t="shared" si="3"/>
        <v>0</v>
      </c>
      <c r="G29" s="56"/>
      <c r="H29" s="56"/>
      <c r="I29" s="56"/>
      <c r="J29" s="56"/>
      <c r="K29" s="97"/>
    </row>
    <row r="30" spans="1:11" s="6" customFormat="1" ht="36.75" customHeight="1">
      <c r="A30" s="30" t="s">
        <v>43</v>
      </c>
      <c r="B30" s="43">
        <v>1042</v>
      </c>
      <c r="C30" s="55" t="s">
        <v>229</v>
      </c>
      <c r="D30" s="56">
        <v>0</v>
      </c>
      <c r="E30" s="55" t="s">
        <v>229</v>
      </c>
      <c r="F30" s="56">
        <f t="shared" si="3"/>
        <v>0</v>
      </c>
      <c r="G30" s="56" t="s">
        <v>229</v>
      </c>
      <c r="H30" s="56" t="s">
        <v>229</v>
      </c>
      <c r="I30" s="56" t="s">
        <v>229</v>
      </c>
      <c r="J30" s="56" t="s">
        <v>229</v>
      </c>
      <c r="K30" s="97"/>
    </row>
    <row r="31" spans="1:11" s="6" customFormat="1" ht="31.5">
      <c r="A31" s="30" t="s">
        <v>44</v>
      </c>
      <c r="B31" s="43">
        <v>1043</v>
      </c>
      <c r="C31" s="55" t="s">
        <v>229</v>
      </c>
      <c r="D31" s="56">
        <v>0</v>
      </c>
      <c r="E31" s="55" t="s">
        <v>229</v>
      </c>
      <c r="F31" s="56">
        <f t="shared" si="3"/>
        <v>0</v>
      </c>
      <c r="G31" s="56" t="s">
        <v>229</v>
      </c>
      <c r="H31" s="56" t="s">
        <v>229</v>
      </c>
      <c r="I31" s="56" t="s">
        <v>229</v>
      </c>
      <c r="J31" s="56" t="s">
        <v>229</v>
      </c>
      <c r="K31" s="97"/>
    </row>
    <row r="32" spans="1:11" s="6" customFormat="1" ht="20.100000000000001" customHeight="1">
      <c r="A32" s="30" t="s">
        <v>45</v>
      </c>
      <c r="B32" s="43">
        <v>1044</v>
      </c>
      <c r="C32" s="55" t="s">
        <v>229</v>
      </c>
      <c r="D32" s="56">
        <v>0</v>
      </c>
      <c r="E32" s="55" t="s">
        <v>229</v>
      </c>
      <c r="F32" s="56">
        <f t="shared" si="3"/>
        <v>0</v>
      </c>
      <c r="G32" s="56"/>
      <c r="H32" s="56"/>
      <c r="I32" s="56"/>
      <c r="J32" s="56"/>
      <c r="K32" s="97"/>
    </row>
    <row r="33" spans="1:11" s="6" customFormat="1" ht="20.100000000000001" customHeight="1">
      <c r="A33" s="30" t="s">
        <v>62</v>
      </c>
      <c r="B33" s="101">
        <v>1045</v>
      </c>
      <c r="C33" s="55" t="s">
        <v>229</v>
      </c>
      <c r="D33" s="56">
        <v>0</v>
      </c>
      <c r="E33" s="102"/>
      <c r="F33" s="56">
        <v>-60</v>
      </c>
      <c r="G33" s="56"/>
      <c r="H33" s="56"/>
      <c r="I33" s="56"/>
      <c r="J33" s="56">
        <v>-60</v>
      </c>
      <c r="K33" s="97"/>
    </row>
    <row r="34" spans="1:11" s="6" customFormat="1" ht="20.100000000000001" customHeight="1">
      <c r="A34" s="30" t="s">
        <v>46</v>
      </c>
      <c r="B34" s="43">
        <v>1046</v>
      </c>
      <c r="C34" s="55" t="s">
        <v>229</v>
      </c>
      <c r="D34" s="103">
        <v>0</v>
      </c>
      <c r="E34" s="55" t="s">
        <v>229</v>
      </c>
      <c r="F34" s="56">
        <f t="shared" si="3"/>
        <v>0</v>
      </c>
      <c r="G34" s="56" t="s">
        <v>229</v>
      </c>
      <c r="H34" s="56" t="s">
        <v>229</v>
      </c>
      <c r="I34" s="56" t="s">
        <v>229</v>
      </c>
      <c r="J34" s="56" t="s">
        <v>229</v>
      </c>
      <c r="K34" s="97"/>
    </row>
    <row r="35" spans="1:11" s="6" customFormat="1" ht="20.100000000000001" customHeight="1">
      <c r="A35" s="30" t="s">
        <v>47</v>
      </c>
      <c r="B35" s="43">
        <v>1047</v>
      </c>
      <c r="C35" s="55" t="s">
        <v>229</v>
      </c>
      <c r="D35" s="56">
        <v>0</v>
      </c>
      <c r="E35" s="55" t="s">
        <v>229</v>
      </c>
      <c r="F35" s="56">
        <f t="shared" si="3"/>
        <v>0</v>
      </c>
      <c r="G35" s="56" t="s">
        <v>229</v>
      </c>
      <c r="H35" s="56" t="s">
        <v>229</v>
      </c>
      <c r="I35" s="56" t="s">
        <v>229</v>
      </c>
      <c r="J35" s="56" t="s">
        <v>229</v>
      </c>
      <c r="K35" s="97"/>
    </row>
    <row r="36" spans="1:11" s="6" customFormat="1" ht="31.5">
      <c r="A36" s="30" t="s">
        <v>48</v>
      </c>
      <c r="B36" s="43">
        <v>1048</v>
      </c>
      <c r="C36" s="55" t="s">
        <v>229</v>
      </c>
      <c r="D36" s="56">
        <v>0</v>
      </c>
      <c r="E36" s="55"/>
      <c r="F36" s="56">
        <f>SUM(G36:J36)</f>
        <v>0</v>
      </c>
      <c r="G36" s="56"/>
      <c r="H36" s="56"/>
      <c r="I36" s="56"/>
      <c r="J36" s="56"/>
      <c r="K36" s="97"/>
    </row>
    <row r="37" spans="1:11" s="6" customFormat="1" ht="31.5">
      <c r="A37" s="30" t="s">
        <v>49</v>
      </c>
      <c r="B37" s="43">
        <v>1049</v>
      </c>
      <c r="C37" s="55">
        <v>-58</v>
      </c>
      <c r="D37" s="56">
        <v>-29</v>
      </c>
      <c r="E37" s="55"/>
      <c r="F37" s="56">
        <f t="shared" si="3"/>
        <v>-29</v>
      </c>
      <c r="G37" s="56">
        <v>-10</v>
      </c>
      <c r="H37" s="56">
        <v>-10</v>
      </c>
      <c r="I37" s="56">
        <v>-9</v>
      </c>
      <c r="J37" s="56"/>
      <c r="K37" s="97"/>
    </row>
    <row r="38" spans="1:11" s="6" customFormat="1" ht="47.25">
      <c r="A38" s="30" t="s">
        <v>79</v>
      </c>
      <c r="B38" s="43">
        <v>1050</v>
      </c>
      <c r="C38" s="55" t="s">
        <v>229</v>
      </c>
      <c r="D38" s="56">
        <v>0</v>
      </c>
      <c r="E38" s="55" t="s">
        <v>229</v>
      </c>
      <c r="F38" s="56">
        <f t="shared" si="3"/>
        <v>0</v>
      </c>
      <c r="G38" s="56" t="s">
        <v>229</v>
      </c>
      <c r="H38" s="56" t="s">
        <v>229</v>
      </c>
      <c r="I38" s="56" t="s">
        <v>229</v>
      </c>
      <c r="J38" s="56" t="s">
        <v>229</v>
      </c>
      <c r="K38" s="97"/>
    </row>
    <row r="39" spans="1:11" s="6" customFormat="1" ht="20.100000000000001" customHeight="1">
      <c r="A39" s="30" t="s">
        <v>50</v>
      </c>
      <c r="B39" s="53" t="s">
        <v>273</v>
      </c>
      <c r="C39" s="55" t="s">
        <v>229</v>
      </c>
      <c r="D39" s="56">
        <v>0</v>
      </c>
      <c r="E39" s="55" t="s">
        <v>229</v>
      </c>
      <c r="F39" s="56">
        <f t="shared" si="3"/>
        <v>0</v>
      </c>
      <c r="G39" s="56"/>
      <c r="H39" s="56"/>
      <c r="I39" s="56"/>
      <c r="J39" s="56"/>
      <c r="K39" s="97"/>
    </row>
    <row r="40" spans="1:11" s="6" customFormat="1" ht="47.25">
      <c r="A40" s="30" t="s">
        <v>462</v>
      </c>
      <c r="B40" s="43">
        <v>1051</v>
      </c>
      <c r="C40" s="55">
        <v>-200</v>
      </c>
      <c r="D40" s="56">
        <v>-62</v>
      </c>
      <c r="E40" s="55"/>
      <c r="F40" s="56">
        <v>-160</v>
      </c>
      <c r="G40" s="56">
        <v>-20</v>
      </c>
      <c r="H40" s="56">
        <v>-18</v>
      </c>
      <c r="I40" s="56">
        <v>-18</v>
      </c>
      <c r="J40" s="56">
        <f t="shared" ref="J40" si="6">F40-G40-H40-I40</f>
        <v>-104</v>
      </c>
      <c r="K40" s="97"/>
    </row>
    <row r="41" spans="1:11">
      <c r="A41" s="30" t="s">
        <v>173</v>
      </c>
      <c r="B41" s="43">
        <v>1060</v>
      </c>
      <c r="C41" s="55">
        <f>SUM(C42:C48)</f>
        <v>0</v>
      </c>
      <c r="D41" s="100">
        <f>SUM(D42:D48)</f>
        <v>0</v>
      </c>
      <c r="E41" s="104">
        <f t="shared" ref="E41:J41" si="7">SUM(E42:E48)</f>
        <v>0</v>
      </c>
      <c r="F41" s="56">
        <f t="shared" si="3"/>
        <v>0</v>
      </c>
      <c r="G41" s="56">
        <f t="shared" si="7"/>
        <v>0</v>
      </c>
      <c r="H41" s="56">
        <f t="shared" si="7"/>
        <v>0</v>
      </c>
      <c r="I41" s="56">
        <f t="shared" si="7"/>
        <v>0</v>
      </c>
      <c r="J41" s="56">
        <f t="shared" si="7"/>
        <v>0</v>
      </c>
      <c r="K41" s="97"/>
    </row>
    <row r="42" spans="1:11" s="6" customFormat="1">
      <c r="A42" s="30" t="s">
        <v>141</v>
      </c>
      <c r="B42" s="101">
        <v>1061</v>
      </c>
      <c r="C42" s="55" t="s">
        <v>229</v>
      </c>
      <c r="D42" s="56">
        <v>0</v>
      </c>
      <c r="E42" s="55"/>
      <c r="F42" s="105">
        <f t="shared" si="3"/>
        <v>0</v>
      </c>
      <c r="G42" s="56"/>
      <c r="H42" s="56"/>
      <c r="I42" s="56"/>
      <c r="J42" s="56"/>
      <c r="K42" s="97"/>
    </row>
    <row r="43" spans="1:11" s="6" customFormat="1">
      <c r="A43" s="30" t="s">
        <v>384</v>
      </c>
      <c r="B43" s="101">
        <v>1062</v>
      </c>
      <c r="C43" s="55" t="s">
        <v>229</v>
      </c>
      <c r="D43" s="103">
        <v>0</v>
      </c>
      <c r="E43" s="106"/>
      <c r="F43" s="105">
        <f t="shared" si="3"/>
        <v>0</v>
      </c>
      <c r="G43" s="56"/>
      <c r="H43" s="56"/>
      <c r="I43" s="56"/>
      <c r="J43" s="56"/>
      <c r="K43" s="97"/>
    </row>
    <row r="44" spans="1:11" s="6" customFormat="1">
      <c r="A44" s="30" t="s">
        <v>39</v>
      </c>
      <c r="B44" s="101">
        <v>1063</v>
      </c>
      <c r="C44" s="55" t="s">
        <v>229</v>
      </c>
      <c r="D44" s="103">
        <v>0</v>
      </c>
      <c r="E44" s="106"/>
      <c r="F44" s="105">
        <f t="shared" si="3"/>
        <v>0</v>
      </c>
      <c r="G44" s="56"/>
      <c r="H44" s="56"/>
      <c r="I44" s="56"/>
      <c r="J44" s="56"/>
      <c r="K44" s="97"/>
    </row>
    <row r="45" spans="1:11" s="6" customFormat="1">
      <c r="A45" s="30" t="s">
        <v>40</v>
      </c>
      <c r="B45" s="101">
        <v>1064</v>
      </c>
      <c r="C45" s="55" t="s">
        <v>229</v>
      </c>
      <c r="D45" s="103">
        <v>0</v>
      </c>
      <c r="E45" s="55"/>
      <c r="F45" s="105">
        <f t="shared" si="3"/>
        <v>0</v>
      </c>
      <c r="G45" s="56">
        <f>G44*22%</f>
        <v>0</v>
      </c>
      <c r="H45" s="56">
        <f>H44*22%</f>
        <v>0</v>
      </c>
      <c r="I45" s="56">
        <f>I44*22%</f>
        <v>0</v>
      </c>
      <c r="J45" s="56">
        <f>J44*22%</f>
        <v>0</v>
      </c>
      <c r="K45" s="97"/>
    </row>
    <row r="46" spans="1:11" s="6" customFormat="1" ht="31.5">
      <c r="A46" s="30" t="s">
        <v>61</v>
      </c>
      <c r="B46" s="43">
        <v>1065</v>
      </c>
      <c r="C46" s="55" t="s">
        <v>229</v>
      </c>
      <c r="D46" s="103">
        <v>0</v>
      </c>
      <c r="E46" s="106" t="s">
        <v>229</v>
      </c>
      <c r="F46" s="56">
        <f t="shared" si="3"/>
        <v>0</v>
      </c>
      <c r="G46" s="56" t="s">
        <v>229</v>
      </c>
      <c r="H46" s="56" t="s">
        <v>229</v>
      </c>
      <c r="I46" s="56" t="s">
        <v>229</v>
      </c>
      <c r="J46" s="56" t="s">
        <v>229</v>
      </c>
      <c r="K46" s="97"/>
    </row>
    <row r="47" spans="1:11" s="6" customFormat="1">
      <c r="A47" s="30" t="s">
        <v>392</v>
      </c>
      <c r="B47" s="43">
        <v>1066</v>
      </c>
      <c r="C47" s="55" t="s">
        <v>229</v>
      </c>
      <c r="D47" s="56">
        <v>0</v>
      </c>
      <c r="E47" s="55"/>
      <c r="F47" s="56">
        <f t="shared" si="3"/>
        <v>0</v>
      </c>
      <c r="G47" s="56"/>
      <c r="H47" s="56"/>
      <c r="I47" s="56"/>
      <c r="J47" s="56"/>
      <c r="K47" s="97"/>
    </row>
    <row r="48" spans="1:11" s="6" customFormat="1">
      <c r="A48" s="30" t="s">
        <v>397</v>
      </c>
      <c r="B48" s="43">
        <v>1067</v>
      </c>
      <c r="C48" s="55" t="s">
        <v>229</v>
      </c>
      <c r="D48" s="56">
        <v>0</v>
      </c>
      <c r="E48" s="55"/>
      <c r="F48" s="56">
        <f>SUM(G48:J48)</f>
        <v>0</v>
      </c>
      <c r="G48" s="56"/>
      <c r="H48" s="56"/>
      <c r="I48" s="56"/>
      <c r="J48" s="56"/>
      <c r="K48" s="97"/>
    </row>
    <row r="49" spans="1:11" s="6" customFormat="1">
      <c r="A49" s="30" t="s">
        <v>274</v>
      </c>
      <c r="B49" s="43">
        <v>1070</v>
      </c>
      <c r="C49" s="58">
        <f>SUM(C50:C52)</f>
        <v>33670.199999999997</v>
      </c>
      <c r="D49" s="56">
        <f>SUM(D50:D52)</f>
        <v>0</v>
      </c>
      <c r="E49" s="55">
        <f t="shared" ref="E49:J49" si="8">SUM(E50:E52)</f>
        <v>0</v>
      </c>
      <c r="F49" s="56">
        <f t="shared" si="3"/>
        <v>14722.5</v>
      </c>
      <c r="G49" s="56">
        <f t="shared" si="8"/>
        <v>4381.8</v>
      </c>
      <c r="H49" s="56">
        <f t="shared" si="8"/>
        <v>4797.1000000000004</v>
      </c>
      <c r="I49" s="56">
        <f t="shared" si="8"/>
        <v>2648.3</v>
      </c>
      <c r="J49" s="56">
        <f t="shared" si="8"/>
        <v>2895.3</v>
      </c>
      <c r="K49" s="97"/>
    </row>
    <row r="50" spans="1:11" s="6" customFormat="1">
      <c r="A50" s="30"/>
      <c r="B50" s="43">
        <v>1071</v>
      </c>
      <c r="C50" s="55"/>
      <c r="D50" s="56">
        <v>0</v>
      </c>
      <c r="E50" s="55"/>
      <c r="F50" s="56">
        <f t="shared" si="3"/>
        <v>2393.4</v>
      </c>
      <c r="G50" s="56">
        <v>550</v>
      </c>
      <c r="H50" s="56">
        <v>550</v>
      </c>
      <c r="I50" s="56">
        <v>550</v>
      </c>
      <c r="J50" s="56">
        <v>743.4</v>
      </c>
      <c r="K50" s="97"/>
    </row>
    <row r="51" spans="1:11" s="6" customFormat="1" ht="63">
      <c r="A51" s="107" t="s">
        <v>427</v>
      </c>
      <c r="B51" s="43">
        <v>1072</v>
      </c>
      <c r="C51" s="55">
        <v>73.2</v>
      </c>
      <c r="D51" s="56">
        <v>0</v>
      </c>
      <c r="E51" s="55"/>
      <c r="F51" s="56">
        <f t="shared" si="3"/>
        <v>10051.9</v>
      </c>
      <c r="G51" s="56">
        <v>3000</v>
      </c>
      <c r="H51" s="56">
        <v>3500</v>
      </c>
      <c r="I51" s="56">
        <v>1400</v>
      </c>
      <c r="J51" s="56">
        <v>2151.9</v>
      </c>
      <c r="K51" s="97"/>
    </row>
    <row r="52" spans="1:11" s="6" customFormat="1">
      <c r="A52" s="30"/>
      <c r="B52" s="43">
        <v>1073</v>
      </c>
      <c r="C52" s="55">
        <v>33597</v>
      </c>
      <c r="D52" s="56">
        <v>0</v>
      </c>
      <c r="E52" s="55"/>
      <c r="F52" s="56">
        <f t="shared" si="3"/>
        <v>2277.1999999999998</v>
      </c>
      <c r="G52" s="56">
        <v>831.8</v>
      </c>
      <c r="H52" s="56">
        <v>747.1</v>
      </c>
      <c r="I52" s="56">
        <v>698.3</v>
      </c>
      <c r="J52" s="56">
        <v>0</v>
      </c>
      <c r="K52" s="97"/>
    </row>
    <row r="53" spans="1:11" s="6" customFormat="1">
      <c r="A53" s="16" t="s">
        <v>81</v>
      </c>
      <c r="B53" s="43">
        <v>1080</v>
      </c>
      <c r="C53" s="55">
        <f>SUM(C54:C59)</f>
        <v>0</v>
      </c>
      <c r="D53" s="56">
        <f>SUM(D54:D59)</f>
        <v>0</v>
      </c>
      <c r="E53" s="55">
        <f>SUM(E54:E59)</f>
        <v>0</v>
      </c>
      <c r="F53" s="56">
        <f t="shared" si="3"/>
        <v>-14722.5</v>
      </c>
      <c r="G53" s="56">
        <f>SUM(G54:G59)</f>
        <v>-4602.8</v>
      </c>
      <c r="H53" s="56">
        <f>SUM(H54:H59)</f>
        <v>-5018.1000000000004</v>
      </c>
      <c r="I53" s="56">
        <f>SUM(I54:I59)</f>
        <v>-2869.3</v>
      </c>
      <c r="J53" s="56">
        <f>SUM(J54:J59)</f>
        <v>-2232.3000000000002</v>
      </c>
      <c r="K53" s="97"/>
    </row>
    <row r="54" spans="1:11" s="6" customFormat="1">
      <c r="A54" s="30" t="s">
        <v>168</v>
      </c>
      <c r="B54" s="43">
        <v>1081</v>
      </c>
      <c r="C54" s="55" t="s">
        <v>229</v>
      </c>
      <c r="D54" s="56">
        <v>0</v>
      </c>
      <c r="E54" s="55" t="s">
        <v>229</v>
      </c>
      <c r="F54" s="56">
        <f t="shared" si="3"/>
        <v>0</v>
      </c>
      <c r="G54" s="56" t="s">
        <v>229</v>
      </c>
      <c r="H54" s="56" t="s">
        <v>229</v>
      </c>
      <c r="I54" s="56" t="s">
        <v>229</v>
      </c>
      <c r="J54" s="56" t="s">
        <v>229</v>
      </c>
      <c r="K54" s="97"/>
    </row>
    <row r="55" spans="1:11" s="6" customFormat="1" ht="63">
      <c r="A55" s="107" t="s">
        <v>427</v>
      </c>
      <c r="B55" s="43">
        <v>1082</v>
      </c>
      <c r="C55" s="55" t="s">
        <v>229</v>
      </c>
      <c r="D55" s="56">
        <v>0</v>
      </c>
      <c r="E55" s="55" t="s">
        <v>229</v>
      </c>
      <c r="F55" s="56">
        <f t="shared" si="3"/>
        <v>-10051.9</v>
      </c>
      <c r="G55" s="56">
        <v>-3000</v>
      </c>
      <c r="H55" s="56">
        <v>-3500</v>
      </c>
      <c r="I55" s="56">
        <v>-1400</v>
      </c>
      <c r="J55" s="56">
        <v>-2151.9</v>
      </c>
      <c r="K55" s="97"/>
    </row>
    <row r="56" spans="1:11" s="6" customFormat="1">
      <c r="A56" s="30" t="s">
        <v>69</v>
      </c>
      <c r="B56" s="43">
        <v>1083</v>
      </c>
      <c r="C56" s="55" t="s">
        <v>229</v>
      </c>
      <c r="D56" s="56">
        <v>0</v>
      </c>
      <c r="E56" s="55" t="s">
        <v>229</v>
      </c>
      <c r="F56" s="56">
        <f t="shared" si="3"/>
        <v>0</v>
      </c>
      <c r="G56" s="56" t="s">
        <v>229</v>
      </c>
      <c r="H56" s="56" t="s">
        <v>229</v>
      </c>
      <c r="I56" s="56" t="s">
        <v>229</v>
      </c>
      <c r="J56" s="56" t="s">
        <v>229</v>
      </c>
      <c r="K56" s="97"/>
    </row>
    <row r="57" spans="1:11" s="6" customFormat="1">
      <c r="A57" s="30" t="s">
        <v>51</v>
      </c>
      <c r="B57" s="43">
        <v>1084</v>
      </c>
      <c r="C57" s="55" t="s">
        <v>229</v>
      </c>
      <c r="D57" s="56">
        <v>0</v>
      </c>
      <c r="E57" s="55" t="s">
        <v>229</v>
      </c>
      <c r="F57" s="56">
        <f t="shared" si="3"/>
        <v>0</v>
      </c>
      <c r="G57" s="56" t="s">
        <v>229</v>
      </c>
      <c r="H57" s="56" t="s">
        <v>229</v>
      </c>
      <c r="I57" s="56" t="s">
        <v>229</v>
      </c>
      <c r="J57" s="56" t="s">
        <v>229</v>
      </c>
      <c r="K57" s="97"/>
    </row>
    <row r="58" spans="1:11" s="6" customFormat="1">
      <c r="A58" s="30" t="s">
        <v>60</v>
      </c>
      <c r="B58" s="43">
        <v>1085</v>
      </c>
      <c r="C58" s="55" t="s">
        <v>229</v>
      </c>
      <c r="D58" s="56">
        <v>0</v>
      </c>
      <c r="E58" s="55" t="s">
        <v>229</v>
      </c>
      <c r="F58" s="56">
        <f t="shared" si="3"/>
        <v>0</v>
      </c>
      <c r="G58" s="56" t="s">
        <v>229</v>
      </c>
      <c r="H58" s="56" t="s">
        <v>229</v>
      </c>
      <c r="I58" s="56" t="s">
        <v>229</v>
      </c>
      <c r="J58" s="56" t="s">
        <v>229</v>
      </c>
      <c r="K58" s="97"/>
    </row>
    <row r="59" spans="1:11" s="6" customFormat="1">
      <c r="A59" s="30" t="s">
        <v>436</v>
      </c>
      <c r="B59" s="43">
        <v>1086</v>
      </c>
      <c r="C59" s="55" t="s">
        <v>229</v>
      </c>
      <c r="D59" s="56">
        <v>0</v>
      </c>
      <c r="E59" s="55" t="s">
        <v>229</v>
      </c>
      <c r="F59" s="56">
        <f t="shared" si="3"/>
        <v>-4670.5999999999995</v>
      </c>
      <c r="G59" s="56">
        <v>-1602.8</v>
      </c>
      <c r="H59" s="56">
        <v>-1518.1</v>
      </c>
      <c r="I59" s="56">
        <v>-1469.3</v>
      </c>
      <c r="J59" s="56">
        <v>-80.400000000000006</v>
      </c>
      <c r="K59" s="97"/>
    </row>
    <row r="60" spans="1:11" s="31" customFormat="1" ht="31.5">
      <c r="A60" s="98" t="s">
        <v>4</v>
      </c>
      <c r="B60" s="99">
        <v>1100</v>
      </c>
      <c r="C60" s="58">
        <f>SUM(C17,C18,C41,C49,C53)</f>
        <v>29814.199999999997</v>
      </c>
      <c r="D60" s="59">
        <f>SUM(D17,D18,D41,D49,D53)</f>
        <v>1.0913936421275139E-11</v>
      </c>
      <c r="E60" s="58">
        <f t="shared" ref="E60" si="9">SUM(E17,E18,E41,E49,E53)</f>
        <v>0</v>
      </c>
      <c r="F60" s="108" t="s">
        <v>428</v>
      </c>
      <c r="G60" s="108" t="s">
        <v>428</v>
      </c>
      <c r="H60" s="108" t="s">
        <v>428</v>
      </c>
      <c r="I60" s="108" t="s">
        <v>428</v>
      </c>
      <c r="J60" s="108" t="s">
        <v>428</v>
      </c>
      <c r="K60" s="96"/>
    </row>
    <row r="61" spans="1:11">
      <c r="A61" s="30" t="s">
        <v>103</v>
      </c>
      <c r="B61" s="43">
        <v>1110</v>
      </c>
      <c r="C61" s="55"/>
      <c r="D61" s="56">
        <v>0</v>
      </c>
      <c r="E61" s="55"/>
      <c r="F61" s="56">
        <f t="shared" si="3"/>
        <v>0</v>
      </c>
      <c r="G61" s="56"/>
      <c r="H61" s="56"/>
      <c r="I61" s="56"/>
      <c r="J61" s="56"/>
      <c r="K61" s="97"/>
    </row>
    <row r="62" spans="1:11">
      <c r="A62" s="30" t="s">
        <v>106</v>
      </c>
      <c r="B62" s="43">
        <v>1120</v>
      </c>
      <c r="C62" s="55" t="s">
        <v>229</v>
      </c>
      <c r="D62" s="56">
        <v>0</v>
      </c>
      <c r="E62" s="55" t="s">
        <v>229</v>
      </c>
      <c r="F62" s="56">
        <f>SUM(G62:J62)</f>
        <v>0</v>
      </c>
      <c r="G62" s="56" t="s">
        <v>229</v>
      </c>
      <c r="H62" s="56" t="s">
        <v>229</v>
      </c>
      <c r="I62" s="56" t="s">
        <v>229</v>
      </c>
      <c r="J62" s="56" t="s">
        <v>229</v>
      </c>
      <c r="K62" s="97"/>
    </row>
    <row r="63" spans="1:11">
      <c r="A63" s="30" t="s">
        <v>104</v>
      </c>
      <c r="B63" s="43">
        <v>1130</v>
      </c>
      <c r="C63" s="55"/>
      <c r="D63" s="56">
        <v>0</v>
      </c>
      <c r="E63" s="55"/>
      <c r="F63" s="56">
        <f t="shared" si="3"/>
        <v>0</v>
      </c>
      <c r="G63" s="56"/>
      <c r="H63" s="56"/>
      <c r="I63" s="56"/>
      <c r="J63" s="56"/>
      <c r="K63" s="97"/>
    </row>
    <row r="64" spans="1:11">
      <c r="A64" s="30" t="s">
        <v>105</v>
      </c>
      <c r="B64" s="43">
        <v>1140</v>
      </c>
      <c r="C64" s="55" t="s">
        <v>229</v>
      </c>
      <c r="D64" s="56">
        <v>0</v>
      </c>
      <c r="E64" s="55" t="s">
        <v>229</v>
      </c>
      <c r="F64" s="56">
        <f>SUM(G64:J64)</f>
        <v>0</v>
      </c>
      <c r="G64" s="56" t="s">
        <v>229</v>
      </c>
      <c r="H64" s="56" t="s">
        <v>229</v>
      </c>
      <c r="I64" s="56" t="s">
        <v>229</v>
      </c>
      <c r="J64" s="56" t="s">
        <v>229</v>
      </c>
      <c r="K64" s="97"/>
    </row>
    <row r="65" spans="1:11">
      <c r="A65" s="30" t="s">
        <v>235</v>
      </c>
      <c r="B65" s="43">
        <v>1150</v>
      </c>
      <c r="C65" s="55">
        <f>SUM(C66:C67)</f>
        <v>0</v>
      </c>
      <c r="D65" s="56">
        <f>SUM(D66:D67)</f>
        <v>0</v>
      </c>
      <c r="E65" s="55">
        <f t="shared" ref="E65:J65" si="10">SUM(E66:E67)</f>
        <v>0</v>
      </c>
      <c r="F65" s="56">
        <f t="shared" si="3"/>
        <v>0</v>
      </c>
      <c r="G65" s="56">
        <f t="shared" si="10"/>
        <v>0</v>
      </c>
      <c r="H65" s="56">
        <f t="shared" si="10"/>
        <v>0</v>
      </c>
      <c r="I65" s="56">
        <f t="shared" si="10"/>
        <v>0</v>
      </c>
      <c r="J65" s="56">
        <f t="shared" si="10"/>
        <v>0</v>
      </c>
      <c r="K65" s="97"/>
    </row>
    <row r="66" spans="1:11">
      <c r="A66" s="30" t="s">
        <v>168</v>
      </c>
      <c r="B66" s="43">
        <v>1151</v>
      </c>
      <c r="C66" s="55"/>
      <c r="D66" s="56">
        <v>0</v>
      </c>
      <c r="E66" s="55"/>
      <c r="F66" s="56">
        <f t="shared" si="3"/>
        <v>0</v>
      </c>
      <c r="G66" s="56"/>
      <c r="H66" s="56"/>
      <c r="I66" s="56"/>
      <c r="J66" s="56"/>
      <c r="K66" s="97"/>
    </row>
    <row r="67" spans="1:11" ht="31.5">
      <c r="A67" s="30" t="s">
        <v>395</v>
      </c>
      <c r="B67" s="43">
        <v>1152</v>
      </c>
      <c r="C67" s="55"/>
      <c r="D67" s="56">
        <v>0</v>
      </c>
      <c r="E67" s="55"/>
      <c r="F67" s="56">
        <f t="shared" si="3"/>
        <v>0</v>
      </c>
      <c r="G67" s="56"/>
      <c r="H67" s="56"/>
      <c r="I67" s="56"/>
      <c r="J67" s="56"/>
      <c r="K67" s="97"/>
    </row>
    <row r="68" spans="1:11">
      <c r="A68" s="30" t="s">
        <v>275</v>
      </c>
      <c r="B68" s="43">
        <v>1160</v>
      </c>
      <c r="C68" s="55">
        <f>SUM(C69:C70)</f>
        <v>0</v>
      </c>
      <c r="D68" s="56">
        <f>SUM(D69:D70)</f>
        <v>0</v>
      </c>
      <c r="E68" s="55">
        <f t="shared" ref="E68:J68" si="11">SUM(E69:E70)</f>
        <v>0</v>
      </c>
      <c r="F68" s="56">
        <f t="shared" si="3"/>
        <v>0</v>
      </c>
      <c r="G68" s="56">
        <f t="shared" si="11"/>
        <v>0</v>
      </c>
      <c r="H68" s="56">
        <f t="shared" si="11"/>
        <v>0</v>
      </c>
      <c r="I68" s="56">
        <f t="shared" si="11"/>
        <v>0</v>
      </c>
      <c r="J68" s="56">
        <f t="shared" si="11"/>
        <v>0</v>
      </c>
      <c r="K68" s="97"/>
    </row>
    <row r="69" spans="1:11">
      <c r="A69" s="30" t="s">
        <v>168</v>
      </c>
      <c r="B69" s="43">
        <v>1161</v>
      </c>
      <c r="C69" s="55" t="s">
        <v>229</v>
      </c>
      <c r="D69" s="56">
        <v>0</v>
      </c>
      <c r="E69" s="55" t="s">
        <v>229</v>
      </c>
      <c r="F69" s="56">
        <f>SUM(G69:J69)</f>
        <v>0</v>
      </c>
      <c r="G69" s="56" t="s">
        <v>229</v>
      </c>
      <c r="H69" s="56" t="s">
        <v>229</v>
      </c>
      <c r="I69" s="56" t="s">
        <v>229</v>
      </c>
      <c r="J69" s="56" t="s">
        <v>229</v>
      </c>
      <c r="K69" s="97"/>
    </row>
    <row r="70" spans="1:11">
      <c r="A70" s="30" t="s">
        <v>111</v>
      </c>
      <c r="B70" s="43">
        <v>1162</v>
      </c>
      <c r="C70" s="55" t="s">
        <v>229</v>
      </c>
      <c r="D70" s="56">
        <v>0</v>
      </c>
      <c r="E70" s="55" t="s">
        <v>229</v>
      </c>
      <c r="F70" s="56">
        <f>SUM(G70:J70)</f>
        <v>0</v>
      </c>
      <c r="G70" s="56" t="s">
        <v>229</v>
      </c>
      <c r="H70" s="56" t="s">
        <v>229</v>
      </c>
      <c r="I70" s="56" t="s">
        <v>229</v>
      </c>
      <c r="J70" s="56" t="s">
        <v>229</v>
      </c>
      <c r="K70" s="97"/>
    </row>
    <row r="71" spans="1:11" s="31" customFormat="1">
      <c r="A71" s="98" t="s">
        <v>95</v>
      </c>
      <c r="B71" s="99">
        <v>1170</v>
      </c>
      <c r="C71" s="58">
        <f>SUM(C60:C65,C68)</f>
        <v>29814.199999999997</v>
      </c>
      <c r="D71" s="59">
        <f>SUM(D60,D61,D62,D63,D64,D65,D68)</f>
        <v>1.0913936421275139E-11</v>
      </c>
      <c r="E71" s="58">
        <f t="shared" ref="E71:J71" si="12">SUM(E60,E61,E62,E63,E64,E65,E68)</f>
        <v>0</v>
      </c>
      <c r="F71" s="59">
        <f t="shared" si="12"/>
        <v>0</v>
      </c>
      <c r="G71" s="59">
        <f t="shared" si="12"/>
        <v>0</v>
      </c>
      <c r="H71" s="59">
        <f t="shared" si="12"/>
        <v>0</v>
      </c>
      <c r="I71" s="59">
        <f t="shared" si="12"/>
        <v>0</v>
      </c>
      <c r="J71" s="59">
        <f t="shared" si="12"/>
        <v>0</v>
      </c>
      <c r="K71" s="96"/>
    </row>
    <row r="72" spans="1:11" s="31" customFormat="1">
      <c r="A72" s="30" t="s">
        <v>238</v>
      </c>
      <c r="B72" s="29">
        <v>1180</v>
      </c>
      <c r="C72" s="55" t="s">
        <v>229</v>
      </c>
      <c r="D72" s="56">
        <v>0</v>
      </c>
      <c r="E72" s="55" t="s">
        <v>229</v>
      </c>
      <c r="F72" s="56">
        <f t="shared" si="3"/>
        <v>0</v>
      </c>
      <c r="G72" s="56"/>
      <c r="H72" s="56" t="s">
        <v>229</v>
      </c>
      <c r="I72" s="56" t="s">
        <v>229</v>
      </c>
      <c r="J72" s="56" t="s">
        <v>229</v>
      </c>
      <c r="K72" s="96"/>
    </row>
    <row r="73" spans="1:11" s="31" customFormat="1">
      <c r="A73" s="30" t="s">
        <v>239</v>
      </c>
      <c r="B73" s="29">
        <v>1181</v>
      </c>
      <c r="C73" s="55"/>
      <c r="D73" s="56">
        <v>0</v>
      </c>
      <c r="E73" s="55"/>
      <c r="F73" s="56">
        <f t="shared" si="3"/>
        <v>0</v>
      </c>
      <c r="G73" s="56"/>
      <c r="H73" s="56"/>
      <c r="I73" s="56"/>
      <c r="J73" s="56"/>
      <c r="K73" s="96"/>
    </row>
    <row r="74" spans="1:11" ht="31.5">
      <c r="A74" s="30" t="s">
        <v>240</v>
      </c>
      <c r="B74" s="43">
        <v>1190</v>
      </c>
      <c r="C74" s="55"/>
      <c r="D74" s="56">
        <v>0</v>
      </c>
      <c r="E74" s="55"/>
      <c r="F74" s="56">
        <f>SUM(G74:J74)</f>
        <v>0</v>
      </c>
      <c r="G74" s="56"/>
      <c r="H74" s="56"/>
      <c r="I74" s="56"/>
      <c r="J74" s="56"/>
      <c r="K74" s="97"/>
    </row>
    <row r="75" spans="1:11" ht="31.5">
      <c r="A75" s="30" t="s">
        <v>241</v>
      </c>
      <c r="B75" s="53">
        <v>1191</v>
      </c>
      <c r="C75" s="55" t="s">
        <v>229</v>
      </c>
      <c r="D75" s="56">
        <v>0</v>
      </c>
      <c r="E75" s="55" t="s">
        <v>229</v>
      </c>
      <c r="F75" s="56">
        <f>SUM(G75:J75)</f>
        <v>0</v>
      </c>
      <c r="G75" s="56" t="s">
        <v>229</v>
      </c>
      <c r="H75" s="56" t="s">
        <v>229</v>
      </c>
      <c r="I75" s="56" t="s">
        <v>229</v>
      </c>
      <c r="J75" s="56" t="s">
        <v>229</v>
      </c>
      <c r="K75" s="97"/>
    </row>
    <row r="76" spans="1:11" s="31" customFormat="1">
      <c r="A76" s="98" t="s">
        <v>345</v>
      </c>
      <c r="B76" s="99">
        <v>1200</v>
      </c>
      <c r="C76" s="58">
        <f>SUM(C71:C75)</f>
        <v>29814.199999999997</v>
      </c>
      <c r="D76" s="59">
        <f>SUM(D71,D72,D73,D74,D75)</f>
        <v>1.0913936421275139E-11</v>
      </c>
      <c r="E76" s="58">
        <f t="shared" ref="E76:J76" si="13">SUM(E71,E72,E73,E74,E75)</f>
        <v>0</v>
      </c>
      <c r="F76" s="59">
        <f t="shared" si="13"/>
        <v>0</v>
      </c>
      <c r="G76" s="59">
        <f t="shared" si="13"/>
        <v>0</v>
      </c>
      <c r="H76" s="59">
        <f t="shared" si="13"/>
        <v>0</v>
      </c>
      <c r="I76" s="59">
        <f t="shared" si="13"/>
        <v>0</v>
      </c>
      <c r="J76" s="59">
        <f t="shared" si="13"/>
        <v>0</v>
      </c>
      <c r="K76" s="96"/>
    </row>
    <row r="77" spans="1:11">
      <c r="A77" s="30" t="s">
        <v>26</v>
      </c>
      <c r="B77" s="53">
        <v>1201</v>
      </c>
      <c r="C77" s="55"/>
      <c r="D77" s="109">
        <v>0</v>
      </c>
      <c r="E77" s="110"/>
      <c r="F77" s="109">
        <f>IF(F76&gt;0,F76,0)</f>
        <v>0</v>
      </c>
      <c r="G77" s="109"/>
      <c r="H77" s="109">
        <f>IF(H76&gt;0,H76,0)</f>
        <v>0</v>
      </c>
      <c r="I77" s="109">
        <f>IF(I76&gt;0,I76,0)</f>
        <v>0</v>
      </c>
      <c r="J77" s="109">
        <f>IF(J76&gt;0,J76,0)</f>
        <v>0</v>
      </c>
      <c r="K77" s="97"/>
    </row>
    <row r="78" spans="1:11">
      <c r="A78" s="30" t="s">
        <v>27</v>
      </c>
      <c r="B78" s="53">
        <v>1202</v>
      </c>
      <c r="C78" s="55" t="s">
        <v>229</v>
      </c>
      <c r="D78" s="109">
        <v>-2.7284841053187847E-12</v>
      </c>
      <c r="E78" s="110">
        <f t="shared" ref="E78:J78" si="14">IF(E76&lt;0,E76,0)</f>
        <v>0</v>
      </c>
      <c r="F78" s="109">
        <f t="shared" si="14"/>
        <v>0</v>
      </c>
      <c r="G78" s="109">
        <f t="shared" si="14"/>
        <v>0</v>
      </c>
      <c r="H78" s="109">
        <f t="shared" si="14"/>
        <v>0</v>
      </c>
      <c r="I78" s="109">
        <f t="shared" si="14"/>
        <v>0</v>
      </c>
      <c r="J78" s="109">
        <f t="shared" si="14"/>
        <v>0</v>
      </c>
      <c r="K78" s="97"/>
    </row>
    <row r="79" spans="1:11">
      <c r="A79" s="98" t="s">
        <v>19</v>
      </c>
      <c r="B79" s="43">
        <v>1210</v>
      </c>
      <c r="C79" s="58">
        <f>SUM(C7,C49,C61,C63,C65,C73,C74)</f>
        <v>140340.20000000001</v>
      </c>
      <c r="D79" s="59">
        <f>SUM(D7,D49,D61,D63,D65,D73,D74)</f>
        <v>115045.7</v>
      </c>
      <c r="E79" s="58">
        <f t="shared" ref="E79:J79" si="15">SUM(E7,E49,E61,E63,E65,E73,E74)</f>
        <v>0</v>
      </c>
      <c r="F79" s="59">
        <f t="shared" si="15"/>
        <v>171266</v>
      </c>
      <c r="G79" s="59">
        <f t="shared" si="15"/>
        <v>34517.300000000003</v>
      </c>
      <c r="H79" s="59">
        <f t="shared" si="15"/>
        <v>36226.800000000003</v>
      </c>
      <c r="I79" s="59">
        <f t="shared" si="15"/>
        <v>34072.000000000007</v>
      </c>
      <c r="J79" s="59">
        <f t="shared" si="15"/>
        <v>66449.900000000009</v>
      </c>
      <c r="K79" s="97"/>
    </row>
    <row r="80" spans="1:11">
      <c r="A80" s="98" t="s">
        <v>109</v>
      </c>
      <c r="B80" s="43">
        <v>1220</v>
      </c>
      <c r="C80" s="58">
        <f>SUM(C8,C18,C41,C53,C62,C64,C68,C72,C75)</f>
        <v>-110526</v>
      </c>
      <c r="D80" s="59">
        <f>SUM(D8,D18,D41,D53,D62,D64,D68,D72,D75)</f>
        <v>-115045.69999999998</v>
      </c>
      <c r="E80" s="58">
        <f t="shared" ref="E80:J80" si="16">SUM(E8,E18,E41,E53,E62,E64,E68,E72,E75)</f>
        <v>0</v>
      </c>
      <c r="F80" s="59">
        <f t="shared" si="16"/>
        <v>-171266.00000000003</v>
      </c>
      <c r="G80" s="59">
        <f t="shared" si="16"/>
        <v>-34738.300000000003</v>
      </c>
      <c r="H80" s="59">
        <f t="shared" si="16"/>
        <v>-36447.800000000003</v>
      </c>
      <c r="I80" s="59">
        <f t="shared" si="16"/>
        <v>-34293.000000000007</v>
      </c>
      <c r="J80" s="59">
        <f t="shared" si="16"/>
        <v>-65786.900000000009</v>
      </c>
      <c r="K80" s="97"/>
    </row>
    <row r="81" spans="1:11">
      <c r="A81" s="30" t="s">
        <v>182</v>
      </c>
      <c r="B81" s="43">
        <v>1230</v>
      </c>
      <c r="C81" s="55"/>
      <c r="D81" s="55">
        <v>0</v>
      </c>
      <c r="E81" s="55"/>
      <c r="F81" s="56">
        <f>SUM(G81:J81)</f>
        <v>0</v>
      </c>
      <c r="G81" s="56"/>
      <c r="H81" s="56"/>
      <c r="I81" s="56"/>
      <c r="J81" s="56"/>
      <c r="K81" s="97"/>
    </row>
    <row r="82" spans="1:11">
      <c r="A82" s="272" t="s">
        <v>134</v>
      </c>
      <c r="B82" s="265"/>
      <c r="C82" s="265"/>
      <c r="D82" s="265"/>
      <c r="E82" s="265"/>
      <c r="F82" s="265"/>
      <c r="G82" s="265"/>
      <c r="H82" s="265"/>
      <c r="I82" s="265"/>
      <c r="J82" s="265"/>
      <c r="K82" s="273"/>
    </row>
    <row r="83" spans="1:11" ht="31.5">
      <c r="A83" s="30" t="s">
        <v>276</v>
      </c>
      <c r="B83" s="43">
        <v>1300</v>
      </c>
      <c r="C83" s="55">
        <f>C60</f>
        <v>29814.199999999997</v>
      </c>
      <c r="D83" s="55">
        <f>D60</f>
        <v>1.0913936421275139E-11</v>
      </c>
      <c r="E83" s="55">
        <f>E60</f>
        <v>0</v>
      </c>
      <c r="F83" s="56">
        <f t="shared" ref="F83:F88" si="17">SUM(G83:J83)</f>
        <v>0</v>
      </c>
      <c r="G83" s="56" t="str">
        <f>G60</f>
        <v>0</v>
      </c>
      <c r="H83" s="56" t="str">
        <f>H60</f>
        <v>0</v>
      </c>
      <c r="I83" s="56" t="str">
        <f>I60</f>
        <v>0</v>
      </c>
      <c r="J83" s="56" t="str">
        <f>J60</f>
        <v>0</v>
      </c>
      <c r="K83" s="97"/>
    </row>
    <row r="84" spans="1:11">
      <c r="A84" s="30" t="s">
        <v>310</v>
      </c>
      <c r="B84" s="43">
        <v>1301</v>
      </c>
      <c r="C84" s="55">
        <f>C96</f>
        <v>-12561</v>
      </c>
      <c r="D84" s="55">
        <f>D96</f>
        <v>0</v>
      </c>
      <c r="E84" s="55">
        <f>E96</f>
        <v>0</v>
      </c>
      <c r="F84" s="56">
        <f t="shared" si="17"/>
        <v>-3745.9</v>
      </c>
      <c r="G84" s="56">
        <f>G96</f>
        <v>-729</v>
      </c>
      <c r="H84" s="56">
        <f>H96</f>
        <v>-729</v>
      </c>
      <c r="I84" s="56">
        <f>I96</f>
        <v>-729</v>
      </c>
      <c r="J84" s="56">
        <f>J96</f>
        <v>-1558.9</v>
      </c>
      <c r="K84" s="97"/>
    </row>
    <row r="85" spans="1:11" ht="31.5">
      <c r="A85" s="30" t="s">
        <v>311</v>
      </c>
      <c r="B85" s="43">
        <v>1302</v>
      </c>
      <c r="C85" s="55">
        <f>C50</f>
        <v>0</v>
      </c>
      <c r="D85" s="55">
        <f t="shared" ref="D85:J85" si="18">D50</f>
        <v>0</v>
      </c>
      <c r="E85" s="55">
        <f t="shared" si="18"/>
        <v>0</v>
      </c>
      <c r="F85" s="56">
        <f t="shared" si="17"/>
        <v>2393.4</v>
      </c>
      <c r="G85" s="56">
        <f t="shared" si="18"/>
        <v>550</v>
      </c>
      <c r="H85" s="56">
        <f t="shared" si="18"/>
        <v>550</v>
      </c>
      <c r="I85" s="56">
        <f t="shared" si="18"/>
        <v>550</v>
      </c>
      <c r="J85" s="56">
        <f t="shared" si="18"/>
        <v>743.4</v>
      </c>
      <c r="K85" s="97"/>
    </row>
    <row r="86" spans="1:11" ht="31.5">
      <c r="A86" s="30" t="s">
        <v>312</v>
      </c>
      <c r="B86" s="43">
        <v>1303</v>
      </c>
      <c r="C86" s="55" t="str">
        <f>C54</f>
        <v>(    )</v>
      </c>
      <c r="D86" s="55">
        <f>D54</f>
        <v>0</v>
      </c>
      <c r="E86" s="55" t="str">
        <f t="shared" ref="E86:J86" si="19">E54</f>
        <v>(    )</v>
      </c>
      <c r="F86" s="56">
        <f t="shared" si="17"/>
        <v>0</v>
      </c>
      <c r="G86" s="56" t="str">
        <f t="shared" si="19"/>
        <v>(    )</v>
      </c>
      <c r="H86" s="56" t="str">
        <f t="shared" si="19"/>
        <v>(    )</v>
      </c>
      <c r="I86" s="56" t="str">
        <f t="shared" si="19"/>
        <v>(    )</v>
      </c>
      <c r="J86" s="56" t="str">
        <f t="shared" si="19"/>
        <v>(    )</v>
      </c>
      <c r="K86" s="97"/>
    </row>
    <row r="87" spans="1:11" ht="31.5">
      <c r="A87" s="30" t="s">
        <v>313</v>
      </c>
      <c r="B87" s="43">
        <v>1304</v>
      </c>
      <c r="C87" s="55">
        <f>C51</f>
        <v>73.2</v>
      </c>
      <c r="D87" s="55">
        <f t="shared" ref="D87:J87" si="20">D51</f>
        <v>0</v>
      </c>
      <c r="E87" s="55">
        <f t="shared" si="20"/>
        <v>0</v>
      </c>
      <c r="F87" s="56">
        <f t="shared" si="17"/>
        <v>10051.9</v>
      </c>
      <c r="G87" s="56">
        <f t="shared" si="20"/>
        <v>3000</v>
      </c>
      <c r="H87" s="56">
        <f t="shared" si="20"/>
        <v>3500</v>
      </c>
      <c r="I87" s="56">
        <f t="shared" si="20"/>
        <v>1400</v>
      </c>
      <c r="J87" s="56">
        <f t="shared" si="20"/>
        <v>2151.9</v>
      </c>
      <c r="K87" s="97"/>
    </row>
    <row r="88" spans="1:11" ht="31.5">
      <c r="A88" s="30" t="s">
        <v>314</v>
      </c>
      <c r="B88" s="43">
        <v>1305</v>
      </c>
      <c r="C88" s="55" t="str">
        <f>C55</f>
        <v>(    )</v>
      </c>
      <c r="D88" s="55">
        <f>D55</f>
        <v>0</v>
      </c>
      <c r="E88" s="55" t="str">
        <f>E55</f>
        <v>(    )</v>
      </c>
      <c r="F88" s="56">
        <f t="shared" si="17"/>
        <v>-10051.9</v>
      </c>
      <c r="G88" s="56">
        <f>G55</f>
        <v>-3000</v>
      </c>
      <c r="H88" s="56">
        <f>H55</f>
        <v>-3500</v>
      </c>
      <c r="I88" s="56">
        <f>I55</f>
        <v>-1400</v>
      </c>
      <c r="J88" s="56">
        <f>J55</f>
        <v>-2151.9</v>
      </c>
      <c r="K88" s="97"/>
    </row>
    <row r="89" spans="1:11" s="31" customFormat="1">
      <c r="A89" s="98" t="s">
        <v>123</v>
      </c>
      <c r="B89" s="99">
        <v>1310</v>
      </c>
      <c r="C89" s="58"/>
      <c r="D89" s="58"/>
      <c r="E89" s="58"/>
      <c r="F89" s="59"/>
      <c r="G89" s="59"/>
      <c r="H89" s="59"/>
      <c r="I89" s="59"/>
      <c r="J89" s="59"/>
      <c r="K89" s="96"/>
    </row>
    <row r="90" spans="1:11">
      <c r="A90" s="271" t="s">
        <v>177</v>
      </c>
      <c r="B90" s="271"/>
      <c r="C90" s="271"/>
      <c r="D90" s="271"/>
      <c r="E90" s="271"/>
      <c r="F90" s="271"/>
      <c r="G90" s="271"/>
      <c r="H90" s="271"/>
      <c r="I90" s="271"/>
      <c r="J90" s="271"/>
      <c r="K90" s="271"/>
    </row>
    <row r="91" spans="1:11">
      <c r="A91" s="30" t="s">
        <v>204</v>
      </c>
      <c r="B91" s="43">
        <v>1400</v>
      </c>
      <c r="C91" s="55">
        <v>-21172</v>
      </c>
      <c r="D91" s="56">
        <v>-31345.699999999997</v>
      </c>
      <c r="E91" s="55"/>
      <c r="F91" s="56">
        <f t="shared" ref="F91:F98" si="21">SUM(G91:J91)</f>
        <v>-34493.599999999999</v>
      </c>
      <c r="G91" s="56">
        <f>G92+G93</f>
        <v>-5627.5</v>
      </c>
      <c r="H91" s="56">
        <f>H92+H93</f>
        <v>-5536.9</v>
      </c>
      <c r="I91" s="56">
        <f>I92+I93</f>
        <v>-5536.9</v>
      </c>
      <c r="J91" s="56">
        <f>J92+J93</f>
        <v>-17792.3</v>
      </c>
      <c r="K91" s="97"/>
    </row>
    <row r="92" spans="1:11">
      <c r="A92" s="30" t="s">
        <v>203</v>
      </c>
      <c r="B92" s="111">
        <v>1401</v>
      </c>
      <c r="C92" s="55">
        <v>-16250</v>
      </c>
      <c r="D92" s="56">
        <v>-24712</v>
      </c>
      <c r="E92" s="55"/>
      <c r="F92" s="56">
        <f t="shared" si="21"/>
        <v>-33021.1</v>
      </c>
      <c r="G92" s="56">
        <f>G9</f>
        <v>-5500</v>
      </c>
      <c r="H92" s="56">
        <f>H9</f>
        <v>-5430</v>
      </c>
      <c r="I92" s="56">
        <f>I9</f>
        <v>-5440</v>
      </c>
      <c r="J92" s="56">
        <f>J9</f>
        <v>-16651.099999999999</v>
      </c>
      <c r="K92" s="97"/>
    </row>
    <row r="93" spans="1:11">
      <c r="A93" s="30" t="s">
        <v>29</v>
      </c>
      <c r="B93" s="111">
        <v>1402</v>
      </c>
      <c r="C93" s="55">
        <v>-4923</v>
      </c>
      <c r="D93" s="56">
        <v>-6633.7000000000007</v>
      </c>
      <c r="E93" s="55"/>
      <c r="F93" s="56">
        <f t="shared" si="21"/>
        <v>-1472.5</v>
      </c>
      <c r="G93" s="56">
        <f>G10+G11+G19+G21</f>
        <v>-127.5</v>
      </c>
      <c r="H93" s="56">
        <f>H10+H11+H19+H21</f>
        <v>-106.9</v>
      </c>
      <c r="I93" s="56">
        <f>I10+I11+I19+I21</f>
        <v>-96.9</v>
      </c>
      <c r="J93" s="56">
        <f>J10+J11+J19+J21</f>
        <v>-1141.2</v>
      </c>
      <c r="K93" s="97"/>
    </row>
    <row r="94" spans="1:11">
      <c r="A94" s="30" t="s">
        <v>5</v>
      </c>
      <c r="B94" s="112">
        <v>1410</v>
      </c>
      <c r="C94" s="55">
        <v>-60593</v>
      </c>
      <c r="D94" s="56">
        <v>-56056</v>
      </c>
      <c r="E94" s="55"/>
      <c r="F94" s="56">
        <f t="shared" si="21"/>
        <v>-84530.4</v>
      </c>
      <c r="G94" s="56">
        <f t="shared" ref="G94:J95" si="22">G12+G26</f>
        <v>-18750</v>
      </c>
      <c r="H94" s="56">
        <f t="shared" si="22"/>
        <v>-19890</v>
      </c>
      <c r="I94" s="56">
        <f t="shared" si="22"/>
        <v>-19890</v>
      </c>
      <c r="J94" s="56">
        <f t="shared" si="22"/>
        <v>-26000.400000000001</v>
      </c>
      <c r="K94" s="97"/>
    </row>
    <row r="95" spans="1:11">
      <c r="A95" s="30" t="s">
        <v>6</v>
      </c>
      <c r="B95" s="112">
        <v>1420</v>
      </c>
      <c r="C95" s="55">
        <v>-13346</v>
      </c>
      <c r="D95" s="56">
        <v>-12332.300000000001</v>
      </c>
      <c r="E95" s="55"/>
      <c r="F95" s="56">
        <f>SUM(G95:J95)</f>
        <v>-18596.699999999997</v>
      </c>
      <c r="G95" s="56">
        <f t="shared" si="22"/>
        <v>-4125</v>
      </c>
      <c r="H95" s="56">
        <f t="shared" si="22"/>
        <v>-4375.8</v>
      </c>
      <c r="I95" s="56">
        <f t="shared" si="22"/>
        <v>-4375.8</v>
      </c>
      <c r="J95" s="56">
        <f t="shared" si="22"/>
        <v>-5720.1</v>
      </c>
      <c r="K95" s="97"/>
    </row>
    <row r="96" spans="1:11">
      <c r="A96" s="30" t="s">
        <v>7</v>
      </c>
      <c r="B96" s="112">
        <v>1430</v>
      </c>
      <c r="C96" s="55">
        <v>-12561</v>
      </c>
      <c r="D96" s="56">
        <v>0</v>
      </c>
      <c r="E96" s="55"/>
      <c r="F96" s="56">
        <v>-3745.9</v>
      </c>
      <c r="G96" s="56">
        <v>-729</v>
      </c>
      <c r="H96" s="56">
        <v>-729</v>
      </c>
      <c r="I96" s="56">
        <v>-729</v>
      </c>
      <c r="J96" s="56">
        <f>F96-G96-H96-I96</f>
        <v>-1558.9</v>
      </c>
      <c r="K96" s="97"/>
    </row>
    <row r="97" spans="1:11">
      <c r="A97" s="30" t="s">
        <v>30</v>
      </c>
      <c r="B97" s="112">
        <v>1440</v>
      </c>
      <c r="C97" s="55"/>
      <c r="D97" s="56">
        <v>-12395.7</v>
      </c>
      <c r="E97" s="55"/>
      <c r="F97" s="56">
        <f t="shared" si="21"/>
        <v>-29899.4</v>
      </c>
      <c r="G97" s="56">
        <f t="shared" ref="G97:I97" si="23">G14+G16+G24+G25+G32+G37+G39+G40+G53+G33</f>
        <v>-5506.8</v>
      </c>
      <c r="H97" s="56">
        <f t="shared" si="23"/>
        <v>-5916.1</v>
      </c>
      <c r="I97" s="56">
        <f t="shared" si="23"/>
        <v>-3761.3</v>
      </c>
      <c r="J97" s="56">
        <f>J14+J16+J24+J25+J32+J37+J39+J40+J53+J33</f>
        <v>-14715.2</v>
      </c>
      <c r="K97" s="97"/>
    </row>
    <row r="98" spans="1:11" s="31" customFormat="1">
      <c r="A98" s="98" t="s">
        <v>56</v>
      </c>
      <c r="B98" s="113">
        <v>1450</v>
      </c>
      <c r="C98" s="58">
        <f>SUM(C91,C94:C97)</f>
        <v>-107672</v>
      </c>
      <c r="D98" s="59">
        <f>SUM(D91,D94:D97)</f>
        <v>-112129.7</v>
      </c>
      <c r="E98" s="58">
        <f>SUM(E91,E94:E97)</f>
        <v>0</v>
      </c>
      <c r="F98" s="59">
        <f t="shared" si="21"/>
        <v>-171266</v>
      </c>
      <c r="G98" s="59">
        <f>G91+G94+G95+G96+G97</f>
        <v>-34738.300000000003</v>
      </c>
      <c r="H98" s="59">
        <f>H91+H94+H95+H96+H97</f>
        <v>-36447.800000000003</v>
      </c>
      <c r="I98" s="59">
        <f>I91+I94+I95+I96+I97</f>
        <v>-34293</v>
      </c>
      <c r="J98" s="59">
        <f>J91+J94+J95+J96+J97</f>
        <v>-65786.899999999994</v>
      </c>
      <c r="K98" s="96"/>
    </row>
    <row r="99" spans="1:11" s="31" customFormat="1" ht="19.5" customHeight="1">
      <c r="A99" s="50"/>
      <c r="B99" s="114"/>
      <c r="C99" s="115"/>
      <c r="D99" s="115"/>
      <c r="E99" s="115"/>
      <c r="F99" s="115"/>
      <c r="G99" s="115"/>
      <c r="H99" s="115"/>
      <c r="I99" s="115"/>
      <c r="J99" s="115"/>
      <c r="K99" s="116"/>
    </row>
    <row r="100" spans="1:11" s="28" customFormat="1">
      <c r="A100" s="33" t="s">
        <v>460</v>
      </c>
      <c r="B100" s="87"/>
      <c r="C100" s="257"/>
      <c r="D100" s="258"/>
      <c r="E100" s="258"/>
      <c r="F100" s="258"/>
      <c r="G100" s="89"/>
      <c r="H100" s="259" t="s">
        <v>431</v>
      </c>
      <c r="I100" s="259"/>
      <c r="J100" s="259"/>
    </row>
    <row r="101" spans="1:11" ht="20.100000000000001" customHeight="1">
      <c r="A101" s="49"/>
      <c r="C101" s="88"/>
      <c r="D101" s="117"/>
      <c r="E101" s="117"/>
      <c r="F101" s="117"/>
      <c r="G101" s="117"/>
      <c r="H101" s="117"/>
      <c r="I101" s="117"/>
      <c r="J101" s="117"/>
    </row>
    <row r="102" spans="1:11">
      <c r="A102" s="49"/>
      <c r="C102" s="88"/>
      <c r="D102" s="117"/>
      <c r="E102" s="117"/>
      <c r="F102" s="117"/>
      <c r="G102" s="117"/>
      <c r="H102" s="117"/>
      <c r="I102" s="117"/>
      <c r="J102" s="117"/>
    </row>
    <row r="103" spans="1:11">
      <c r="A103" s="49"/>
      <c r="C103" s="88"/>
      <c r="D103" s="117"/>
      <c r="E103" s="117"/>
      <c r="F103" s="117"/>
      <c r="G103" s="117"/>
      <c r="H103" s="117"/>
      <c r="I103" s="117"/>
      <c r="J103" s="117"/>
    </row>
    <row r="104" spans="1:11">
      <c r="A104" s="49"/>
      <c r="C104" s="88"/>
      <c r="D104" s="117"/>
      <c r="E104" s="117"/>
      <c r="F104" s="117"/>
      <c r="G104" s="117"/>
      <c r="H104" s="117"/>
      <c r="I104" s="117"/>
      <c r="J104" s="117"/>
    </row>
    <row r="105" spans="1:11">
      <c r="A105" s="49"/>
      <c r="C105" s="88"/>
      <c r="D105" s="117"/>
      <c r="E105" s="117"/>
      <c r="F105" s="117"/>
      <c r="G105" s="117"/>
      <c r="H105" s="117"/>
      <c r="I105" s="117"/>
      <c r="J105" s="117"/>
    </row>
    <row r="106" spans="1:11">
      <c r="A106" s="49"/>
      <c r="C106" s="88"/>
      <c r="D106" s="117"/>
      <c r="E106" s="117"/>
      <c r="F106" s="117"/>
      <c r="G106" s="117"/>
      <c r="H106" s="117"/>
      <c r="I106" s="117"/>
      <c r="J106" s="117"/>
    </row>
    <row r="107" spans="1:11">
      <c r="A107" s="49"/>
      <c r="C107" s="88"/>
      <c r="D107" s="117"/>
      <c r="E107" s="117"/>
      <c r="F107" s="117"/>
      <c r="G107" s="117"/>
      <c r="H107" s="117"/>
      <c r="I107" s="117"/>
      <c r="J107" s="117"/>
    </row>
    <row r="108" spans="1:11">
      <c r="A108" s="49"/>
      <c r="C108" s="88"/>
      <c r="D108" s="117"/>
      <c r="E108" s="117"/>
      <c r="F108" s="117"/>
      <c r="G108" s="117"/>
      <c r="H108" s="117"/>
      <c r="I108" s="117"/>
      <c r="J108" s="117"/>
    </row>
    <row r="109" spans="1:11">
      <c r="A109" s="49"/>
      <c r="C109" s="88"/>
      <c r="D109" s="117"/>
      <c r="E109" s="117"/>
      <c r="F109" s="117"/>
      <c r="G109" s="117"/>
      <c r="H109" s="117"/>
      <c r="I109" s="117"/>
      <c r="J109" s="117"/>
    </row>
    <row r="110" spans="1:11">
      <c r="A110" s="49"/>
      <c r="C110" s="88"/>
      <c r="D110" s="117"/>
      <c r="E110" s="117"/>
      <c r="F110" s="117"/>
      <c r="G110" s="117"/>
      <c r="H110" s="117"/>
      <c r="I110" s="117"/>
      <c r="J110" s="117"/>
    </row>
    <row r="111" spans="1:11">
      <c r="A111" s="49"/>
      <c r="C111" s="88"/>
      <c r="D111" s="117"/>
      <c r="E111" s="117"/>
      <c r="F111" s="117"/>
      <c r="G111" s="117"/>
      <c r="H111" s="117"/>
      <c r="I111" s="117"/>
      <c r="J111" s="117"/>
    </row>
    <row r="112" spans="1:11">
      <c r="A112" s="49"/>
      <c r="C112" s="88"/>
      <c r="D112" s="117"/>
      <c r="E112" s="117"/>
      <c r="F112" s="117"/>
      <c r="G112" s="117"/>
      <c r="H112" s="117"/>
      <c r="I112" s="117"/>
      <c r="J112" s="117"/>
    </row>
    <row r="113" spans="1:10">
      <c r="A113" s="49"/>
      <c r="C113" s="88"/>
      <c r="D113" s="117"/>
      <c r="E113" s="117"/>
      <c r="F113" s="117"/>
      <c r="G113" s="117"/>
      <c r="H113" s="117"/>
      <c r="I113" s="117"/>
      <c r="J113" s="117"/>
    </row>
    <row r="114" spans="1:10">
      <c r="A114" s="49"/>
      <c r="C114" s="88"/>
      <c r="D114" s="117"/>
      <c r="E114" s="117"/>
      <c r="F114" s="117"/>
      <c r="G114" s="117"/>
      <c r="H114" s="117"/>
      <c r="I114" s="117"/>
      <c r="J114" s="117"/>
    </row>
    <row r="115" spans="1:10">
      <c r="A115" s="49"/>
      <c r="C115" s="88"/>
      <c r="D115" s="117"/>
      <c r="E115" s="117"/>
      <c r="F115" s="117"/>
      <c r="G115" s="117"/>
      <c r="H115" s="117"/>
      <c r="I115" s="117"/>
      <c r="J115" s="117"/>
    </row>
    <row r="116" spans="1:10">
      <c r="A116" s="49"/>
      <c r="C116" s="88"/>
      <c r="D116" s="117"/>
      <c r="E116" s="117"/>
      <c r="F116" s="117"/>
      <c r="G116" s="117"/>
      <c r="H116" s="117"/>
      <c r="I116" s="117"/>
      <c r="J116" s="117"/>
    </row>
    <row r="117" spans="1:10">
      <c r="A117" s="49"/>
      <c r="C117" s="88"/>
      <c r="D117" s="117"/>
      <c r="E117" s="117"/>
      <c r="F117" s="117"/>
      <c r="G117" s="117"/>
      <c r="H117" s="117"/>
      <c r="I117" s="117"/>
      <c r="J117" s="117"/>
    </row>
    <row r="118" spans="1:10">
      <c r="A118" s="49"/>
      <c r="C118" s="88"/>
      <c r="D118" s="117"/>
      <c r="E118" s="117"/>
      <c r="F118" s="117"/>
      <c r="G118" s="117"/>
      <c r="H118" s="117"/>
      <c r="I118" s="117"/>
      <c r="J118" s="117"/>
    </row>
    <row r="119" spans="1:10">
      <c r="A119" s="49"/>
      <c r="C119" s="88"/>
      <c r="D119" s="117"/>
      <c r="E119" s="117"/>
      <c r="F119" s="117"/>
      <c r="G119" s="117"/>
      <c r="H119" s="117"/>
      <c r="I119" s="117"/>
      <c r="J119" s="117"/>
    </row>
    <row r="120" spans="1:10">
      <c r="A120" s="49"/>
      <c r="C120" s="88"/>
      <c r="D120" s="117"/>
      <c r="E120" s="117"/>
      <c r="F120" s="117"/>
      <c r="G120" s="117"/>
      <c r="H120" s="117"/>
      <c r="I120" s="117"/>
      <c r="J120" s="117"/>
    </row>
    <row r="121" spans="1:10">
      <c r="A121" s="49"/>
      <c r="C121" s="88"/>
      <c r="D121" s="117"/>
      <c r="E121" s="117"/>
      <c r="F121" s="117"/>
      <c r="G121" s="117"/>
      <c r="H121" s="117"/>
      <c r="I121" s="117"/>
      <c r="J121" s="117"/>
    </row>
    <row r="122" spans="1:10">
      <c r="A122" s="49"/>
      <c r="C122" s="88"/>
      <c r="D122" s="117"/>
      <c r="E122" s="117"/>
      <c r="F122" s="117"/>
      <c r="G122" s="117"/>
      <c r="H122" s="117"/>
      <c r="I122" s="117"/>
      <c r="J122" s="117"/>
    </row>
    <row r="123" spans="1:10">
      <c r="A123" s="49"/>
      <c r="C123" s="88"/>
      <c r="D123" s="117"/>
      <c r="E123" s="117"/>
      <c r="F123" s="117"/>
      <c r="G123" s="117"/>
      <c r="H123" s="117"/>
      <c r="I123" s="117"/>
      <c r="J123" s="117"/>
    </row>
    <row r="124" spans="1:10">
      <c r="A124" s="49"/>
      <c r="C124" s="88"/>
      <c r="D124" s="117"/>
      <c r="E124" s="117"/>
      <c r="F124" s="117"/>
      <c r="G124" s="117"/>
      <c r="H124" s="117"/>
      <c r="I124" s="117"/>
      <c r="J124" s="117"/>
    </row>
    <row r="125" spans="1:10">
      <c r="A125" s="49"/>
      <c r="C125" s="88"/>
      <c r="D125" s="117"/>
      <c r="E125" s="117"/>
      <c r="F125" s="117"/>
      <c r="G125" s="117"/>
      <c r="H125" s="117"/>
      <c r="I125" s="117"/>
      <c r="J125" s="117"/>
    </row>
    <row r="126" spans="1:10">
      <c r="A126" s="49"/>
      <c r="C126" s="88"/>
      <c r="D126" s="117"/>
      <c r="E126" s="117"/>
      <c r="F126" s="117"/>
      <c r="G126" s="117"/>
      <c r="H126" s="117"/>
      <c r="I126" s="117"/>
      <c r="J126" s="117"/>
    </row>
    <row r="127" spans="1:10">
      <c r="A127" s="49"/>
      <c r="C127" s="88"/>
      <c r="D127" s="117"/>
      <c r="E127" s="117"/>
      <c r="F127" s="117"/>
      <c r="G127" s="117"/>
      <c r="H127" s="117"/>
      <c r="I127" s="117"/>
      <c r="J127" s="117"/>
    </row>
    <row r="128" spans="1:10">
      <c r="A128" s="49"/>
      <c r="C128" s="88"/>
      <c r="D128" s="117"/>
      <c r="E128" s="117"/>
      <c r="F128" s="117"/>
      <c r="G128" s="117"/>
      <c r="H128" s="117"/>
      <c r="I128" s="117"/>
      <c r="J128" s="117"/>
    </row>
    <row r="129" spans="1:10">
      <c r="A129" s="49"/>
      <c r="C129" s="88"/>
      <c r="D129" s="117"/>
      <c r="E129" s="117"/>
      <c r="F129" s="117"/>
      <c r="G129" s="117"/>
      <c r="H129" s="117"/>
      <c r="I129" s="117"/>
      <c r="J129" s="117"/>
    </row>
    <row r="130" spans="1:10">
      <c r="A130" s="49"/>
      <c r="C130" s="88"/>
      <c r="D130" s="117"/>
      <c r="E130" s="117"/>
      <c r="F130" s="117"/>
      <c r="G130" s="117"/>
      <c r="H130" s="117"/>
      <c r="I130" s="117"/>
      <c r="J130" s="117"/>
    </row>
    <row r="131" spans="1:10">
      <c r="A131" s="49"/>
      <c r="C131" s="88"/>
      <c r="D131" s="117"/>
      <c r="E131" s="117"/>
      <c r="F131" s="117"/>
      <c r="G131" s="117"/>
      <c r="H131" s="117"/>
      <c r="I131" s="117"/>
      <c r="J131" s="117"/>
    </row>
    <row r="132" spans="1:10">
      <c r="A132" s="49"/>
      <c r="C132" s="88"/>
      <c r="D132" s="117"/>
      <c r="E132" s="117"/>
      <c r="F132" s="117"/>
      <c r="G132" s="117"/>
      <c r="H132" s="117"/>
      <c r="I132" s="117"/>
      <c r="J132" s="117"/>
    </row>
    <row r="133" spans="1:10">
      <c r="A133" s="49"/>
      <c r="C133" s="88"/>
      <c r="D133" s="117"/>
      <c r="E133" s="117"/>
      <c r="F133" s="117"/>
      <c r="G133" s="117"/>
      <c r="H133" s="117"/>
      <c r="I133" s="117"/>
      <c r="J133" s="117"/>
    </row>
    <row r="134" spans="1:10">
      <c r="A134" s="49"/>
      <c r="C134" s="88"/>
      <c r="D134" s="117"/>
      <c r="E134" s="117"/>
      <c r="F134" s="117"/>
      <c r="G134" s="117"/>
      <c r="H134" s="117"/>
      <c r="I134" s="117"/>
      <c r="J134" s="117"/>
    </row>
    <row r="135" spans="1:10">
      <c r="A135" s="49"/>
      <c r="C135" s="88"/>
      <c r="D135" s="117"/>
      <c r="E135" s="117"/>
      <c r="F135" s="117"/>
      <c r="G135" s="117"/>
      <c r="H135" s="117"/>
      <c r="I135" s="117"/>
      <c r="J135" s="117"/>
    </row>
    <row r="136" spans="1:10">
      <c r="A136" s="49"/>
      <c r="C136" s="88"/>
      <c r="D136" s="117"/>
      <c r="E136" s="117"/>
      <c r="F136" s="117"/>
      <c r="G136" s="117"/>
      <c r="H136" s="117"/>
      <c r="I136" s="117"/>
      <c r="J136" s="117"/>
    </row>
    <row r="137" spans="1:10">
      <c r="A137" s="49"/>
      <c r="C137" s="88"/>
      <c r="D137" s="117"/>
      <c r="E137" s="117"/>
      <c r="F137" s="117"/>
      <c r="G137" s="117"/>
      <c r="H137" s="117"/>
      <c r="I137" s="117"/>
      <c r="J137" s="117"/>
    </row>
    <row r="138" spans="1:10">
      <c r="A138" s="49"/>
      <c r="C138" s="88"/>
      <c r="D138" s="117"/>
      <c r="E138" s="117"/>
      <c r="F138" s="117"/>
      <c r="G138" s="117"/>
      <c r="H138" s="117"/>
      <c r="I138" s="117"/>
      <c r="J138" s="117"/>
    </row>
    <row r="139" spans="1:10">
      <c r="A139" s="49"/>
      <c r="C139" s="88"/>
      <c r="D139" s="117"/>
      <c r="E139" s="117"/>
      <c r="F139" s="117"/>
      <c r="G139" s="117"/>
      <c r="H139" s="117"/>
      <c r="I139" s="117"/>
      <c r="J139" s="117"/>
    </row>
    <row r="140" spans="1:10">
      <c r="A140" s="49"/>
      <c r="C140" s="88"/>
      <c r="D140" s="117"/>
      <c r="E140" s="117"/>
      <c r="F140" s="117"/>
      <c r="G140" s="117"/>
      <c r="H140" s="117"/>
      <c r="I140" s="117"/>
      <c r="J140" s="117"/>
    </row>
    <row r="141" spans="1:10">
      <c r="A141" s="49"/>
      <c r="C141" s="88"/>
      <c r="D141" s="117"/>
      <c r="E141" s="117"/>
      <c r="F141" s="117"/>
      <c r="G141" s="117"/>
      <c r="H141" s="117"/>
      <c r="I141" s="117"/>
      <c r="J141" s="117"/>
    </row>
    <row r="142" spans="1:10">
      <c r="A142" s="49"/>
      <c r="C142" s="88"/>
      <c r="D142" s="117"/>
      <c r="E142" s="117"/>
      <c r="F142" s="117"/>
      <c r="G142" s="117"/>
      <c r="H142" s="117"/>
      <c r="I142" s="117"/>
      <c r="J142" s="117"/>
    </row>
    <row r="143" spans="1:10">
      <c r="A143" s="49"/>
      <c r="C143" s="88"/>
      <c r="D143" s="117"/>
      <c r="E143" s="117"/>
      <c r="F143" s="117"/>
      <c r="G143" s="117"/>
      <c r="H143" s="117"/>
      <c r="I143" s="117"/>
      <c r="J143" s="117"/>
    </row>
    <row r="144" spans="1:10">
      <c r="A144" s="49"/>
      <c r="C144" s="88"/>
      <c r="D144" s="117"/>
      <c r="E144" s="117"/>
      <c r="F144" s="117"/>
      <c r="G144" s="117"/>
      <c r="H144" s="117"/>
      <c r="I144" s="117"/>
      <c r="J144" s="117"/>
    </row>
    <row r="145" spans="1:10">
      <c r="A145" s="49"/>
      <c r="C145" s="88"/>
      <c r="D145" s="117"/>
      <c r="E145" s="117"/>
      <c r="F145" s="117"/>
      <c r="G145" s="117"/>
      <c r="H145" s="117"/>
      <c r="I145" s="117"/>
      <c r="J145" s="117"/>
    </row>
    <row r="146" spans="1:10">
      <c r="A146" s="49"/>
      <c r="C146" s="88"/>
      <c r="D146" s="117"/>
      <c r="E146" s="117"/>
      <c r="F146" s="117"/>
      <c r="G146" s="117"/>
      <c r="H146" s="117"/>
      <c r="I146" s="117"/>
      <c r="J146" s="117"/>
    </row>
    <row r="147" spans="1:10">
      <c r="A147" s="49"/>
      <c r="C147" s="88"/>
      <c r="D147" s="117"/>
      <c r="E147" s="117"/>
      <c r="F147" s="117"/>
      <c r="G147" s="117"/>
      <c r="H147" s="117"/>
      <c r="I147" s="117"/>
      <c r="J147" s="117"/>
    </row>
    <row r="148" spans="1:10">
      <c r="A148" s="49"/>
      <c r="C148" s="88"/>
      <c r="D148" s="117"/>
      <c r="E148" s="117"/>
      <c r="F148" s="117"/>
      <c r="G148" s="117"/>
      <c r="H148" s="117"/>
      <c r="I148" s="117"/>
      <c r="J148" s="117"/>
    </row>
    <row r="149" spans="1:10">
      <c r="A149" s="49"/>
      <c r="C149" s="88"/>
      <c r="D149" s="117"/>
      <c r="E149" s="117"/>
      <c r="F149" s="117"/>
      <c r="G149" s="117"/>
      <c r="H149" s="117"/>
      <c r="I149" s="117"/>
      <c r="J149" s="117"/>
    </row>
    <row r="150" spans="1:10">
      <c r="A150" s="49"/>
      <c r="C150" s="88"/>
      <c r="D150" s="117"/>
      <c r="E150" s="117"/>
      <c r="F150" s="117"/>
      <c r="G150" s="117"/>
      <c r="H150" s="117"/>
      <c r="I150" s="117"/>
      <c r="J150" s="117"/>
    </row>
    <row r="151" spans="1:10">
      <c r="A151" s="49"/>
      <c r="C151" s="88"/>
      <c r="D151" s="117"/>
      <c r="E151" s="117"/>
      <c r="F151" s="117"/>
      <c r="G151" s="117"/>
      <c r="H151" s="117"/>
      <c r="I151" s="117"/>
      <c r="J151" s="117"/>
    </row>
    <row r="152" spans="1:10">
      <c r="A152" s="49"/>
      <c r="C152" s="88"/>
      <c r="D152" s="117"/>
      <c r="E152" s="117"/>
      <c r="F152" s="117"/>
      <c r="G152" s="117"/>
      <c r="H152" s="117"/>
      <c r="I152" s="117"/>
      <c r="J152" s="117"/>
    </row>
    <row r="153" spans="1:10">
      <c r="A153" s="49"/>
      <c r="C153" s="88"/>
      <c r="D153" s="117"/>
      <c r="E153" s="117"/>
      <c r="F153" s="117"/>
      <c r="G153" s="117"/>
      <c r="H153" s="117"/>
      <c r="I153" s="117"/>
      <c r="J153" s="117"/>
    </row>
    <row r="154" spans="1:10">
      <c r="A154" s="49"/>
      <c r="C154" s="88"/>
      <c r="D154" s="117"/>
      <c r="E154" s="117"/>
      <c r="F154" s="117"/>
      <c r="G154" s="117"/>
      <c r="H154" s="117"/>
      <c r="I154" s="117"/>
      <c r="J154" s="117"/>
    </row>
    <row r="155" spans="1:10">
      <c r="A155" s="49"/>
      <c r="C155" s="88"/>
      <c r="D155" s="117"/>
      <c r="E155" s="117"/>
      <c r="F155" s="117"/>
      <c r="G155" s="117"/>
      <c r="H155" s="117"/>
      <c r="I155" s="117"/>
      <c r="J155" s="117"/>
    </row>
    <row r="156" spans="1:10">
      <c r="A156" s="49"/>
      <c r="C156" s="88"/>
      <c r="D156" s="117"/>
      <c r="E156" s="117"/>
      <c r="F156" s="117"/>
      <c r="G156" s="117"/>
      <c r="H156" s="117"/>
      <c r="I156" s="117"/>
      <c r="J156" s="117"/>
    </row>
    <row r="157" spans="1:10">
      <c r="A157" s="49"/>
      <c r="C157" s="88"/>
      <c r="D157" s="117"/>
      <c r="E157" s="117"/>
      <c r="F157" s="117"/>
      <c r="G157" s="117"/>
      <c r="H157" s="117"/>
      <c r="I157" s="117"/>
      <c r="J157" s="117"/>
    </row>
    <row r="158" spans="1:10">
      <c r="A158" s="49"/>
      <c r="C158" s="88"/>
      <c r="D158" s="117"/>
      <c r="E158" s="117"/>
      <c r="F158" s="117"/>
      <c r="G158" s="117"/>
      <c r="H158" s="117"/>
      <c r="I158" s="117"/>
      <c r="J158" s="117"/>
    </row>
    <row r="159" spans="1:10">
      <c r="A159" s="91"/>
    </row>
    <row r="160" spans="1:10">
      <c r="A160" s="91"/>
    </row>
    <row r="161" spans="1:1">
      <c r="A161" s="91"/>
    </row>
    <row r="162" spans="1:1">
      <c r="A162" s="91"/>
    </row>
    <row r="163" spans="1:1">
      <c r="A163" s="91"/>
    </row>
    <row r="164" spans="1:1">
      <c r="A164" s="91"/>
    </row>
    <row r="165" spans="1:1">
      <c r="A165" s="91"/>
    </row>
    <row r="166" spans="1:1">
      <c r="A166" s="91"/>
    </row>
    <row r="167" spans="1:1">
      <c r="A167" s="91"/>
    </row>
    <row r="168" spans="1:1">
      <c r="A168" s="91"/>
    </row>
    <row r="169" spans="1:1">
      <c r="A169" s="91"/>
    </row>
    <row r="170" spans="1:1">
      <c r="A170" s="91"/>
    </row>
    <row r="171" spans="1:1">
      <c r="A171" s="91"/>
    </row>
    <row r="172" spans="1:1">
      <c r="A172" s="91"/>
    </row>
    <row r="173" spans="1:1">
      <c r="A173" s="91"/>
    </row>
    <row r="174" spans="1:1">
      <c r="A174" s="91"/>
    </row>
    <row r="175" spans="1:1">
      <c r="A175" s="91"/>
    </row>
    <row r="176" spans="1:1">
      <c r="A176" s="91"/>
    </row>
    <row r="177" spans="1:1">
      <c r="A177" s="91"/>
    </row>
    <row r="178" spans="1:1">
      <c r="A178" s="91"/>
    </row>
    <row r="179" spans="1:1">
      <c r="A179" s="91"/>
    </row>
    <row r="180" spans="1:1">
      <c r="A180" s="91"/>
    </row>
    <row r="181" spans="1:1">
      <c r="A181" s="91"/>
    </row>
    <row r="182" spans="1:1">
      <c r="A182" s="91"/>
    </row>
    <row r="183" spans="1:1">
      <c r="A183" s="91"/>
    </row>
    <row r="184" spans="1:1">
      <c r="A184" s="91"/>
    </row>
    <row r="185" spans="1:1">
      <c r="A185" s="91"/>
    </row>
    <row r="186" spans="1:1">
      <c r="A186" s="91"/>
    </row>
    <row r="187" spans="1:1">
      <c r="A187" s="91"/>
    </row>
    <row r="188" spans="1:1">
      <c r="A188" s="91"/>
    </row>
    <row r="189" spans="1:1">
      <c r="A189" s="91"/>
    </row>
    <row r="190" spans="1:1">
      <c r="A190" s="91"/>
    </row>
    <row r="191" spans="1:1">
      <c r="A191" s="91"/>
    </row>
    <row r="192" spans="1:1">
      <c r="A192" s="91"/>
    </row>
    <row r="193" spans="1:1">
      <c r="A193" s="91"/>
    </row>
    <row r="194" spans="1:1">
      <c r="A194" s="91"/>
    </row>
    <row r="195" spans="1:1">
      <c r="A195" s="91"/>
    </row>
    <row r="196" spans="1:1">
      <c r="A196" s="91"/>
    </row>
    <row r="197" spans="1:1">
      <c r="A197" s="91"/>
    </row>
    <row r="198" spans="1:1">
      <c r="A198" s="91"/>
    </row>
    <row r="199" spans="1:1">
      <c r="A199" s="91"/>
    </row>
    <row r="200" spans="1:1">
      <c r="A200" s="91"/>
    </row>
    <row r="201" spans="1:1">
      <c r="A201" s="91"/>
    </row>
    <row r="202" spans="1:1">
      <c r="A202" s="91"/>
    </row>
    <row r="203" spans="1:1">
      <c r="A203" s="91"/>
    </row>
    <row r="204" spans="1:1">
      <c r="A204" s="91"/>
    </row>
    <row r="205" spans="1:1">
      <c r="A205" s="91"/>
    </row>
    <row r="206" spans="1:1">
      <c r="A206" s="91"/>
    </row>
    <row r="207" spans="1:1">
      <c r="A207" s="91"/>
    </row>
    <row r="208" spans="1:1">
      <c r="A208" s="91"/>
    </row>
    <row r="209" spans="1:1">
      <c r="A209" s="91"/>
    </row>
    <row r="210" spans="1:1">
      <c r="A210" s="91"/>
    </row>
    <row r="211" spans="1:1">
      <c r="A211" s="91"/>
    </row>
    <row r="212" spans="1:1">
      <c r="A212" s="91"/>
    </row>
    <row r="213" spans="1:1">
      <c r="A213" s="91"/>
    </row>
    <row r="214" spans="1:1">
      <c r="A214" s="91"/>
    </row>
    <row r="215" spans="1:1">
      <c r="A215" s="91"/>
    </row>
    <row r="216" spans="1:1">
      <c r="A216" s="91"/>
    </row>
    <row r="217" spans="1:1">
      <c r="A217" s="91"/>
    </row>
    <row r="218" spans="1:1">
      <c r="A218" s="91"/>
    </row>
    <row r="219" spans="1:1">
      <c r="A219" s="91"/>
    </row>
    <row r="220" spans="1:1">
      <c r="A220" s="91"/>
    </row>
    <row r="221" spans="1:1">
      <c r="A221" s="91"/>
    </row>
    <row r="222" spans="1:1">
      <c r="A222" s="91"/>
    </row>
    <row r="223" spans="1:1">
      <c r="A223" s="91"/>
    </row>
    <row r="224" spans="1:1">
      <c r="A224" s="91"/>
    </row>
    <row r="225" spans="1:1">
      <c r="A225" s="91"/>
    </row>
    <row r="226" spans="1:1">
      <c r="A226" s="91"/>
    </row>
    <row r="227" spans="1:1">
      <c r="A227" s="91"/>
    </row>
    <row r="228" spans="1:1">
      <c r="A228" s="91"/>
    </row>
    <row r="229" spans="1:1">
      <c r="A229" s="91"/>
    </row>
    <row r="230" spans="1:1">
      <c r="A230" s="91"/>
    </row>
    <row r="231" spans="1:1">
      <c r="A231" s="91"/>
    </row>
    <row r="232" spans="1:1">
      <c r="A232" s="91"/>
    </row>
    <row r="233" spans="1:1">
      <c r="A233" s="91"/>
    </row>
    <row r="234" spans="1:1">
      <c r="A234" s="91"/>
    </row>
    <row r="235" spans="1:1">
      <c r="A235" s="91"/>
    </row>
    <row r="236" spans="1:1">
      <c r="A236" s="91"/>
    </row>
    <row r="237" spans="1:1">
      <c r="A237" s="91"/>
    </row>
    <row r="238" spans="1:1">
      <c r="A238" s="91"/>
    </row>
    <row r="239" spans="1:1">
      <c r="A239" s="91"/>
    </row>
    <row r="240" spans="1:1">
      <c r="A240" s="91"/>
    </row>
    <row r="241" spans="1:1">
      <c r="A241" s="91"/>
    </row>
    <row r="242" spans="1:1">
      <c r="A242" s="91"/>
    </row>
    <row r="243" spans="1:1">
      <c r="A243" s="91"/>
    </row>
    <row r="244" spans="1:1">
      <c r="A244" s="91"/>
    </row>
    <row r="245" spans="1:1">
      <c r="A245" s="91"/>
    </row>
    <row r="246" spans="1:1">
      <c r="A246" s="91"/>
    </row>
    <row r="247" spans="1:1">
      <c r="A247" s="91"/>
    </row>
    <row r="248" spans="1:1">
      <c r="A248" s="91"/>
    </row>
    <row r="249" spans="1:1">
      <c r="A249" s="91"/>
    </row>
    <row r="250" spans="1:1">
      <c r="A250" s="91"/>
    </row>
    <row r="251" spans="1:1">
      <c r="A251" s="91"/>
    </row>
    <row r="252" spans="1:1">
      <c r="A252" s="91"/>
    </row>
    <row r="253" spans="1:1">
      <c r="A253" s="91"/>
    </row>
    <row r="254" spans="1:1">
      <c r="A254" s="91"/>
    </row>
    <row r="255" spans="1:1">
      <c r="A255" s="91"/>
    </row>
    <row r="256" spans="1:1">
      <c r="A256" s="91"/>
    </row>
    <row r="257" spans="1:1">
      <c r="A257" s="91"/>
    </row>
    <row r="258" spans="1:1">
      <c r="A258" s="91"/>
    </row>
    <row r="259" spans="1:1">
      <c r="A259" s="91"/>
    </row>
    <row r="260" spans="1:1">
      <c r="A260" s="91"/>
    </row>
    <row r="261" spans="1:1">
      <c r="A261" s="91"/>
    </row>
    <row r="262" spans="1:1">
      <c r="A262" s="91"/>
    </row>
    <row r="263" spans="1:1">
      <c r="A263" s="91"/>
    </row>
    <row r="264" spans="1:1">
      <c r="A264" s="91"/>
    </row>
    <row r="265" spans="1:1">
      <c r="A265" s="91"/>
    </row>
    <row r="266" spans="1:1">
      <c r="A266" s="91"/>
    </row>
    <row r="267" spans="1:1">
      <c r="A267" s="91"/>
    </row>
    <row r="268" spans="1:1">
      <c r="A268" s="91"/>
    </row>
    <row r="269" spans="1:1">
      <c r="A269" s="91"/>
    </row>
    <row r="270" spans="1:1">
      <c r="A270" s="91"/>
    </row>
    <row r="271" spans="1:1">
      <c r="A271" s="91"/>
    </row>
    <row r="272" spans="1:1">
      <c r="A272" s="91"/>
    </row>
    <row r="273" spans="1:1">
      <c r="A273" s="91"/>
    </row>
    <row r="274" spans="1:1">
      <c r="A274" s="91"/>
    </row>
    <row r="275" spans="1:1">
      <c r="A275" s="91"/>
    </row>
    <row r="276" spans="1:1">
      <c r="A276" s="91"/>
    </row>
    <row r="277" spans="1:1">
      <c r="A277" s="91"/>
    </row>
    <row r="278" spans="1:1">
      <c r="A278" s="91"/>
    </row>
    <row r="279" spans="1:1">
      <c r="A279" s="91"/>
    </row>
    <row r="280" spans="1:1">
      <c r="A280" s="91"/>
    </row>
    <row r="281" spans="1:1">
      <c r="A281" s="91"/>
    </row>
    <row r="282" spans="1:1">
      <c r="A282" s="91"/>
    </row>
    <row r="283" spans="1:1">
      <c r="A283" s="91"/>
    </row>
    <row r="284" spans="1:1">
      <c r="A284" s="91"/>
    </row>
    <row r="285" spans="1:1">
      <c r="A285" s="91"/>
    </row>
    <row r="286" spans="1:1">
      <c r="A286" s="91"/>
    </row>
    <row r="287" spans="1:1">
      <c r="A287" s="91"/>
    </row>
    <row r="288" spans="1:1">
      <c r="A288" s="91"/>
    </row>
    <row r="289" spans="1:1">
      <c r="A289" s="91"/>
    </row>
    <row r="290" spans="1:1">
      <c r="A290" s="91"/>
    </row>
    <row r="291" spans="1:1">
      <c r="A291" s="91"/>
    </row>
    <row r="292" spans="1:1">
      <c r="A292" s="91"/>
    </row>
    <row r="293" spans="1:1">
      <c r="A293" s="91"/>
    </row>
    <row r="294" spans="1:1">
      <c r="A294" s="91"/>
    </row>
    <row r="295" spans="1:1">
      <c r="A295" s="91"/>
    </row>
    <row r="296" spans="1:1">
      <c r="A296" s="91"/>
    </row>
    <row r="297" spans="1:1">
      <c r="A297" s="91"/>
    </row>
    <row r="298" spans="1:1">
      <c r="A298" s="91"/>
    </row>
    <row r="299" spans="1:1">
      <c r="A299" s="91"/>
    </row>
    <row r="300" spans="1:1">
      <c r="A300" s="91"/>
    </row>
    <row r="301" spans="1:1">
      <c r="A301" s="91"/>
    </row>
    <row r="302" spans="1:1">
      <c r="A302" s="91"/>
    </row>
    <row r="303" spans="1:1">
      <c r="A303" s="91"/>
    </row>
    <row r="304" spans="1:1">
      <c r="A304" s="91"/>
    </row>
    <row r="305" spans="1:1">
      <c r="A305" s="91"/>
    </row>
    <row r="306" spans="1:1">
      <c r="A306" s="91"/>
    </row>
    <row r="307" spans="1:1">
      <c r="A307" s="91"/>
    </row>
    <row r="308" spans="1:1">
      <c r="A308" s="91"/>
    </row>
    <row r="309" spans="1:1">
      <c r="A309" s="91"/>
    </row>
    <row r="310" spans="1:1">
      <c r="A310" s="91"/>
    </row>
    <row r="311" spans="1:1">
      <c r="A311" s="91"/>
    </row>
    <row r="312" spans="1:1">
      <c r="A312" s="91"/>
    </row>
    <row r="313" spans="1:1">
      <c r="A313" s="91"/>
    </row>
    <row r="314" spans="1:1">
      <c r="A314" s="91"/>
    </row>
    <row r="315" spans="1:1">
      <c r="A315" s="91"/>
    </row>
    <row r="316" spans="1:1">
      <c r="A316" s="91"/>
    </row>
    <row r="317" spans="1:1">
      <c r="A317" s="91"/>
    </row>
    <row r="318" spans="1:1">
      <c r="A318" s="91"/>
    </row>
    <row r="319" spans="1:1">
      <c r="A319" s="91"/>
    </row>
    <row r="320" spans="1:1">
      <c r="A320" s="91"/>
    </row>
    <row r="321" spans="1:1">
      <c r="A321" s="91"/>
    </row>
    <row r="322" spans="1:1">
      <c r="A322" s="91"/>
    </row>
    <row r="323" spans="1:1">
      <c r="A323" s="91"/>
    </row>
    <row r="324" spans="1:1">
      <c r="A324" s="91"/>
    </row>
    <row r="325" spans="1:1">
      <c r="A325" s="91"/>
    </row>
  </sheetData>
  <mergeCells count="14">
    <mergeCell ref="A1:K1"/>
    <mergeCell ref="A3:A4"/>
    <mergeCell ref="B3:B4"/>
    <mergeCell ref="C3:C4"/>
    <mergeCell ref="D3:D4"/>
    <mergeCell ref="E3:E4"/>
    <mergeCell ref="F3:F4"/>
    <mergeCell ref="G3:J3"/>
    <mergeCell ref="K3:K4"/>
    <mergeCell ref="C100:F100"/>
    <mergeCell ref="H100:J100"/>
    <mergeCell ref="A6:K6"/>
    <mergeCell ref="A82:K82"/>
    <mergeCell ref="A90:K90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3" fitToHeight="7" orientation="landscape" r:id="rId1"/>
  <headerFooter alignWithMargins="0"/>
  <rowBreaks count="1" manualBreakCount="1">
    <brk id="3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199"/>
  <sheetViews>
    <sheetView view="pageBreakPreview" topLeftCell="A3" zoomScale="55" zoomScaleNormal="65" zoomScaleSheetLayoutView="55" workbookViewId="0">
      <selection activeCell="K48" sqref="K48"/>
    </sheetView>
  </sheetViews>
  <sheetFormatPr defaultColWidth="77.85546875" defaultRowHeight="15.75"/>
  <cols>
    <col min="1" max="1" width="49.140625" style="118" customWidth="1"/>
    <col min="2" max="5" width="13.42578125" style="119" customWidth="1"/>
    <col min="6" max="10" width="13.42578125" style="118" customWidth="1"/>
    <col min="11" max="11" width="10" style="118" customWidth="1"/>
    <col min="12" max="12" width="9.5703125" style="118" customWidth="1"/>
    <col min="13" max="255" width="9.140625" style="118" customWidth="1"/>
    <col min="256" max="16384" width="77.85546875" style="118"/>
  </cols>
  <sheetData>
    <row r="1" spans="1:10">
      <c r="A1" s="276" t="s">
        <v>127</v>
      </c>
      <c r="B1" s="276"/>
      <c r="C1" s="276"/>
      <c r="D1" s="276"/>
      <c r="E1" s="276"/>
      <c r="F1" s="276"/>
      <c r="G1" s="276"/>
      <c r="H1" s="276"/>
      <c r="I1" s="276"/>
      <c r="J1" s="276"/>
    </row>
    <row r="2" spans="1:10">
      <c r="A2" s="119"/>
      <c r="F2" s="119"/>
      <c r="G2" s="119"/>
      <c r="H2" s="119"/>
      <c r="I2" s="119"/>
      <c r="J2" s="119"/>
    </row>
    <row r="3" spans="1:10" ht="38.25" customHeight="1">
      <c r="A3" s="248" t="s">
        <v>187</v>
      </c>
      <c r="B3" s="277" t="s">
        <v>18</v>
      </c>
      <c r="C3" s="277" t="s">
        <v>32</v>
      </c>
      <c r="D3" s="277" t="s">
        <v>36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</row>
    <row r="4" spans="1:10" ht="50.25" customHeight="1">
      <c r="A4" s="248"/>
      <c r="B4" s="277"/>
      <c r="C4" s="277"/>
      <c r="D4" s="277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</row>
    <row r="5" spans="1:10" ht="18" customHeight="1">
      <c r="A5" s="66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</row>
    <row r="6" spans="1:10">
      <c r="A6" s="278" t="s">
        <v>125</v>
      </c>
      <c r="B6" s="278"/>
      <c r="C6" s="278"/>
      <c r="D6" s="278"/>
      <c r="E6" s="278"/>
      <c r="F6" s="278"/>
      <c r="G6" s="278"/>
      <c r="H6" s="278"/>
      <c r="I6" s="278"/>
      <c r="J6" s="278"/>
    </row>
    <row r="7" spans="1:10" ht="47.25">
      <c r="A7" s="65" t="s">
        <v>58</v>
      </c>
      <c r="B7" s="53">
        <v>2000</v>
      </c>
      <c r="C7" s="121"/>
      <c r="D7" s="55"/>
      <c r="E7" s="55"/>
      <c r="F7" s="55"/>
      <c r="G7" s="55"/>
      <c r="H7" s="55"/>
      <c r="I7" s="55"/>
      <c r="J7" s="55"/>
    </row>
    <row r="8" spans="1:10" ht="31.5">
      <c r="A8" s="65" t="s">
        <v>277</v>
      </c>
      <c r="B8" s="53">
        <v>2010</v>
      </c>
      <c r="C8" s="121">
        <f>SUM(C9:C10)</f>
        <v>0</v>
      </c>
      <c r="D8" s="55">
        <f>SUM(D9:D10)</f>
        <v>0</v>
      </c>
      <c r="E8" s="55">
        <f>SUM(E9:E10)</f>
        <v>0</v>
      </c>
      <c r="F8" s="55">
        <f t="shared" ref="F8:F43" si="0">SUM(G8:J8)</f>
        <v>0</v>
      </c>
      <c r="G8" s="55">
        <f>SUM(G9:G10)</f>
        <v>0</v>
      </c>
      <c r="H8" s="55">
        <f>SUM(H9:H10)</f>
        <v>0</v>
      </c>
      <c r="I8" s="55">
        <f>SUM(I9:I10)</f>
        <v>0</v>
      </c>
      <c r="J8" s="55">
        <f>SUM(J9:J10)</f>
        <v>0</v>
      </c>
    </row>
    <row r="9" spans="1:10" ht="31.5">
      <c r="A9" s="30" t="s">
        <v>159</v>
      </c>
      <c r="B9" s="53">
        <v>2011</v>
      </c>
      <c r="C9" s="121" t="s">
        <v>229</v>
      </c>
      <c r="D9" s="55" t="s">
        <v>229</v>
      </c>
      <c r="E9" s="55" t="s">
        <v>229</v>
      </c>
      <c r="F9" s="55">
        <f>SUM(G9:J9)</f>
        <v>0</v>
      </c>
      <c r="G9" s="55" t="s">
        <v>229</v>
      </c>
      <c r="H9" s="55" t="s">
        <v>229</v>
      </c>
      <c r="I9" s="55" t="s">
        <v>229</v>
      </c>
      <c r="J9" s="55" t="s">
        <v>229</v>
      </c>
    </row>
    <row r="10" spans="1:10" ht="47.25">
      <c r="A10" s="30" t="s">
        <v>367</v>
      </c>
      <c r="B10" s="53">
        <v>2012</v>
      </c>
      <c r="C10" s="121" t="s">
        <v>229</v>
      </c>
      <c r="D10" s="55" t="s">
        <v>229</v>
      </c>
      <c r="E10" s="55" t="s">
        <v>229</v>
      </c>
      <c r="F10" s="55">
        <f>SUM(G10:J10)</f>
        <v>0</v>
      </c>
      <c r="G10" s="55" t="s">
        <v>229</v>
      </c>
      <c r="H10" s="55" t="s">
        <v>229</v>
      </c>
      <c r="I10" s="55" t="s">
        <v>229</v>
      </c>
      <c r="J10" s="55" t="s">
        <v>229</v>
      </c>
    </row>
    <row r="11" spans="1:10">
      <c r="A11" s="30" t="s">
        <v>139</v>
      </c>
      <c r="B11" s="53" t="s">
        <v>169</v>
      </c>
      <c r="C11" s="121" t="s">
        <v>229</v>
      </c>
      <c r="D11" s="55" t="s">
        <v>229</v>
      </c>
      <c r="E11" s="55" t="s">
        <v>229</v>
      </c>
      <c r="F11" s="55">
        <f>SUM(G11:J11)</f>
        <v>0</v>
      </c>
      <c r="G11" s="55" t="s">
        <v>229</v>
      </c>
      <c r="H11" s="55" t="s">
        <v>229</v>
      </c>
      <c r="I11" s="55" t="s">
        <v>229</v>
      </c>
      <c r="J11" s="55" t="s">
        <v>229</v>
      </c>
    </row>
    <row r="12" spans="1:10">
      <c r="A12" s="30" t="s">
        <v>151</v>
      </c>
      <c r="B12" s="53">
        <v>2020</v>
      </c>
      <c r="C12" s="121"/>
      <c r="D12" s="55"/>
      <c r="E12" s="55"/>
      <c r="F12" s="55">
        <f t="shared" si="0"/>
        <v>0</v>
      </c>
      <c r="G12" s="55"/>
      <c r="H12" s="55"/>
      <c r="I12" s="55"/>
      <c r="J12" s="55"/>
    </row>
    <row r="13" spans="1:10" s="122" customFormat="1">
      <c r="A13" s="65" t="s">
        <v>68</v>
      </c>
      <c r="B13" s="53">
        <v>2030</v>
      </c>
      <c r="C13" s="121" t="s">
        <v>229</v>
      </c>
      <c r="D13" s="55" t="s">
        <v>229</v>
      </c>
      <c r="E13" s="55" t="s">
        <v>229</v>
      </c>
      <c r="F13" s="55">
        <f t="shared" si="0"/>
        <v>0</v>
      </c>
      <c r="G13" s="55" t="s">
        <v>229</v>
      </c>
      <c r="H13" s="55" t="s">
        <v>229</v>
      </c>
      <c r="I13" s="55" t="s">
        <v>229</v>
      </c>
      <c r="J13" s="55" t="s">
        <v>229</v>
      </c>
    </row>
    <row r="14" spans="1:10" ht="31.5">
      <c r="A14" s="65" t="s">
        <v>117</v>
      </c>
      <c r="B14" s="53">
        <v>2031</v>
      </c>
      <c r="C14" s="121" t="s">
        <v>229</v>
      </c>
      <c r="D14" s="55" t="s">
        <v>229</v>
      </c>
      <c r="E14" s="55" t="s">
        <v>229</v>
      </c>
      <c r="F14" s="55">
        <f t="shared" si="0"/>
        <v>0</v>
      </c>
      <c r="G14" s="55" t="s">
        <v>229</v>
      </c>
      <c r="H14" s="55" t="s">
        <v>229</v>
      </c>
      <c r="I14" s="55" t="s">
        <v>229</v>
      </c>
      <c r="J14" s="55" t="s">
        <v>229</v>
      </c>
    </row>
    <row r="15" spans="1:10">
      <c r="A15" s="65" t="s">
        <v>28</v>
      </c>
      <c r="B15" s="53">
        <v>2040</v>
      </c>
      <c r="C15" s="121" t="s">
        <v>229</v>
      </c>
      <c r="D15" s="55" t="s">
        <v>229</v>
      </c>
      <c r="E15" s="55" t="s">
        <v>229</v>
      </c>
      <c r="F15" s="55">
        <f t="shared" si="0"/>
        <v>0</v>
      </c>
      <c r="G15" s="55" t="s">
        <v>229</v>
      </c>
      <c r="H15" s="55" t="s">
        <v>229</v>
      </c>
      <c r="I15" s="55" t="s">
        <v>229</v>
      </c>
      <c r="J15" s="55" t="s">
        <v>229</v>
      </c>
    </row>
    <row r="16" spans="1:10">
      <c r="A16" s="65" t="s">
        <v>107</v>
      </c>
      <c r="B16" s="53">
        <v>2050</v>
      </c>
      <c r="C16" s="121" t="s">
        <v>229</v>
      </c>
      <c r="D16" s="55" t="s">
        <v>229</v>
      </c>
      <c r="E16" s="55" t="s">
        <v>229</v>
      </c>
      <c r="F16" s="55">
        <f t="shared" si="0"/>
        <v>0</v>
      </c>
      <c r="G16" s="55" t="s">
        <v>229</v>
      </c>
      <c r="H16" s="55" t="s">
        <v>229</v>
      </c>
      <c r="I16" s="55" t="s">
        <v>229</v>
      </c>
      <c r="J16" s="55" t="s">
        <v>229</v>
      </c>
    </row>
    <row r="17" spans="1:11">
      <c r="A17" s="65" t="s">
        <v>108</v>
      </c>
      <c r="B17" s="53">
        <v>2060</v>
      </c>
      <c r="C17" s="121" t="s">
        <v>229</v>
      </c>
      <c r="D17" s="55" t="s">
        <v>229</v>
      </c>
      <c r="E17" s="55" t="s">
        <v>229</v>
      </c>
      <c r="F17" s="55">
        <f t="shared" si="0"/>
        <v>0</v>
      </c>
      <c r="G17" s="55" t="s">
        <v>229</v>
      </c>
      <c r="H17" s="55" t="s">
        <v>229</v>
      </c>
      <c r="I17" s="55" t="s">
        <v>229</v>
      </c>
      <c r="J17" s="55" t="s">
        <v>229</v>
      </c>
    </row>
    <row r="18" spans="1:11" ht="47.25">
      <c r="A18" s="65" t="s">
        <v>59</v>
      </c>
      <c r="B18" s="53">
        <v>2070</v>
      </c>
      <c r="C18" s="55">
        <f>SUM(C7,C8,C12,C13,C15,C16,C17)+'I. Фін результат'!C76</f>
        <v>29814.199999999997</v>
      </c>
      <c r="D18" s="55">
        <f>SUM(D7,D8,D12,D13,D15,D16,D17)+'I. Фін результат'!D76</f>
        <v>1.0913936421275139E-11</v>
      </c>
      <c r="E18" s="55">
        <f>SUM(E7,E8,E12,E13,E15,E16,E17)+'I. Фін результат'!E76</f>
        <v>0</v>
      </c>
      <c r="F18" s="56">
        <f>SUM(F7,F8,F12,F13,F15,F16,F17)+'I. Фін результат'!F76</f>
        <v>0</v>
      </c>
      <c r="G18" s="56">
        <f>SUM(G7,G8,G12,G13,G15,G16,G17)+'I. Фін результат'!G76</f>
        <v>0</v>
      </c>
      <c r="H18" s="56">
        <f>SUM(H7,H8,H12,H13,H15,H16,H17)+'I. Фін результат'!H76</f>
        <v>0</v>
      </c>
      <c r="I18" s="56">
        <f>SUM(I7,I8,I12,I13,I15,I16,I17)+'I. Фін результат'!I76</f>
        <v>0</v>
      </c>
      <c r="J18" s="56">
        <f>SUM(J7,J8,J12,J13,J15,J16,J17)+'I. Фін результат'!J76</f>
        <v>0</v>
      </c>
    </row>
    <row r="19" spans="1:11">
      <c r="A19" s="278" t="s">
        <v>334</v>
      </c>
      <c r="B19" s="278"/>
      <c r="C19" s="278"/>
      <c r="D19" s="278"/>
      <c r="E19" s="278"/>
      <c r="F19" s="278"/>
      <c r="G19" s="278"/>
      <c r="H19" s="278"/>
      <c r="I19" s="278"/>
      <c r="J19" s="278"/>
    </row>
    <row r="20" spans="1:11" ht="47.25">
      <c r="A20" s="64" t="s">
        <v>327</v>
      </c>
      <c r="B20" s="63">
        <v>2110</v>
      </c>
      <c r="C20" s="59">
        <f>SUM(C21:C29)</f>
        <v>0</v>
      </c>
      <c r="D20" s="59">
        <f>SUM(D21:D29)</f>
        <v>0</v>
      </c>
      <c r="E20" s="58">
        <f>SUM(E21:E29)</f>
        <v>0</v>
      </c>
      <c r="F20" s="58">
        <f t="shared" si="0"/>
        <v>0</v>
      </c>
      <c r="G20" s="58">
        <f>SUM(G21:G29)</f>
        <v>0</v>
      </c>
      <c r="H20" s="58">
        <f>SUM(H21:H29)</f>
        <v>0</v>
      </c>
      <c r="I20" s="58">
        <f>SUM(I21:I29)</f>
        <v>0</v>
      </c>
      <c r="J20" s="58">
        <f>SUM(J21:J29)</f>
        <v>0</v>
      </c>
    </row>
    <row r="21" spans="1:11">
      <c r="A21" s="30" t="s">
        <v>287</v>
      </c>
      <c r="B21" s="53">
        <v>2111</v>
      </c>
      <c r="C21" s="56"/>
      <c r="D21" s="56"/>
      <c r="E21" s="55"/>
      <c r="F21" s="55">
        <f t="shared" si="0"/>
        <v>0</v>
      </c>
      <c r="G21" s="55"/>
      <c r="H21" s="55"/>
      <c r="I21" s="55"/>
      <c r="J21" s="55"/>
    </row>
    <row r="22" spans="1:11" ht="31.5">
      <c r="A22" s="30" t="s">
        <v>349</v>
      </c>
      <c r="B22" s="53">
        <v>2112</v>
      </c>
      <c r="C22" s="56"/>
      <c r="D22" s="55"/>
      <c r="E22" s="55"/>
      <c r="F22" s="55">
        <f t="shared" si="0"/>
        <v>0</v>
      </c>
      <c r="G22" s="55"/>
      <c r="H22" s="55"/>
      <c r="I22" s="55"/>
      <c r="J22" s="55"/>
    </row>
    <row r="23" spans="1:11" s="122" customFormat="1" ht="47.25">
      <c r="A23" s="65" t="s">
        <v>350</v>
      </c>
      <c r="B23" s="66">
        <v>2113</v>
      </c>
      <c r="C23" s="56" t="s">
        <v>229</v>
      </c>
      <c r="D23" s="55" t="s">
        <v>229</v>
      </c>
      <c r="E23" s="55" t="s">
        <v>229</v>
      </c>
      <c r="F23" s="55">
        <f t="shared" si="0"/>
        <v>0</v>
      </c>
      <c r="G23" s="55" t="s">
        <v>229</v>
      </c>
      <c r="H23" s="55" t="s">
        <v>229</v>
      </c>
      <c r="I23" s="55" t="s">
        <v>229</v>
      </c>
      <c r="J23" s="55" t="s">
        <v>229</v>
      </c>
    </row>
    <row r="24" spans="1:11">
      <c r="A24" s="65" t="s">
        <v>84</v>
      </c>
      <c r="B24" s="66">
        <v>2114</v>
      </c>
      <c r="C24" s="56"/>
      <c r="D24" s="55"/>
      <c r="E24" s="55"/>
      <c r="F24" s="55">
        <f t="shared" si="0"/>
        <v>0</v>
      </c>
      <c r="G24" s="55"/>
      <c r="H24" s="55"/>
      <c r="I24" s="55"/>
      <c r="J24" s="55"/>
    </row>
    <row r="25" spans="1:11" ht="47.25">
      <c r="A25" s="65" t="s">
        <v>331</v>
      </c>
      <c r="B25" s="66">
        <v>2115</v>
      </c>
      <c r="C25" s="56"/>
      <c r="D25" s="55"/>
      <c r="E25" s="55"/>
      <c r="F25" s="55">
        <f t="shared" si="0"/>
        <v>0</v>
      </c>
      <c r="G25" s="55"/>
      <c r="H25" s="55"/>
      <c r="I25" s="55"/>
      <c r="J25" s="55"/>
    </row>
    <row r="26" spans="1:11">
      <c r="A26" s="65" t="s">
        <v>100</v>
      </c>
      <c r="B26" s="66">
        <v>2116</v>
      </c>
      <c r="C26" s="56"/>
      <c r="D26" s="55"/>
      <c r="E26" s="55"/>
      <c r="F26" s="55">
        <f t="shared" si="0"/>
        <v>0</v>
      </c>
      <c r="G26" s="55"/>
      <c r="H26" s="55"/>
      <c r="I26" s="55"/>
      <c r="J26" s="55"/>
    </row>
    <row r="27" spans="1:11">
      <c r="A27" s="65" t="s">
        <v>351</v>
      </c>
      <c r="B27" s="66">
        <v>2117</v>
      </c>
      <c r="C27" s="56"/>
      <c r="D27" s="55"/>
      <c r="E27" s="55"/>
      <c r="F27" s="55">
        <f t="shared" si="0"/>
        <v>0</v>
      </c>
      <c r="G27" s="55"/>
      <c r="H27" s="55"/>
      <c r="I27" s="55"/>
      <c r="J27" s="55"/>
    </row>
    <row r="28" spans="1:11">
      <c r="A28" s="65" t="s">
        <v>83</v>
      </c>
      <c r="B28" s="66">
        <v>2118</v>
      </c>
      <c r="C28" s="56"/>
      <c r="D28" s="55"/>
      <c r="E28" s="55"/>
      <c r="F28" s="55">
        <f t="shared" si="0"/>
        <v>0</v>
      </c>
      <c r="G28" s="55"/>
      <c r="H28" s="55"/>
      <c r="I28" s="55"/>
      <c r="J28" s="55"/>
    </row>
    <row r="29" spans="1:11" s="123" customFormat="1">
      <c r="A29" s="65" t="s">
        <v>335</v>
      </c>
      <c r="B29" s="66">
        <v>2119</v>
      </c>
      <c r="C29" s="56"/>
      <c r="D29" s="58"/>
      <c r="E29" s="58"/>
      <c r="F29" s="55">
        <f t="shared" si="0"/>
        <v>0</v>
      </c>
      <c r="G29" s="58"/>
      <c r="H29" s="58"/>
      <c r="I29" s="58"/>
      <c r="J29" s="58"/>
      <c r="K29" s="118"/>
    </row>
    <row r="30" spans="1:11" s="123" customFormat="1" ht="47.25">
      <c r="A30" s="64" t="s">
        <v>336</v>
      </c>
      <c r="B30" s="124">
        <v>2120</v>
      </c>
      <c r="C30" s="59">
        <f>SUM(C31:C34)</f>
        <v>10855.2</v>
      </c>
      <c r="D30" s="59">
        <f>SUM(D31:D34)</f>
        <v>9857.7999999999993</v>
      </c>
      <c r="E30" s="58">
        <f>SUM(E31:E34)</f>
        <v>0</v>
      </c>
      <c r="F30" s="59">
        <f>SUM(G30:J30)</f>
        <v>15215.5</v>
      </c>
      <c r="G30" s="59">
        <f>SUM(G31:G34)</f>
        <v>3400</v>
      </c>
      <c r="H30" s="59">
        <f>SUM(H31:H34)</f>
        <v>3600</v>
      </c>
      <c r="I30" s="59">
        <f>SUM(I31:I34)</f>
        <v>3600</v>
      </c>
      <c r="J30" s="59">
        <f>SUM(J31:J34)</f>
        <v>4615.5</v>
      </c>
      <c r="K30" s="118"/>
    </row>
    <row r="31" spans="1:11" s="123" customFormat="1">
      <c r="A31" s="65" t="s">
        <v>83</v>
      </c>
      <c r="B31" s="66">
        <v>2121</v>
      </c>
      <c r="C31" s="56">
        <v>10847</v>
      </c>
      <c r="D31" s="56">
        <v>9857.7999999999993</v>
      </c>
      <c r="E31" s="55"/>
      <c r="F31" s="56">
        <v>15215.5</v>
      </c>
      <c r="G31" s="56">
        <v>3400</v>
      </c>
      <c r="H31" s="56">
        <v>3600</v>
      </c>
      <c r="I31" s="56">
        <v>3600</v>
      </c>
      <c r="J31" s="56">
        <f>F31-G31-H31-I31</f>
        <v>4615.5</v>
      </c>
      <c r="K31" s="118"/>
    </row>
    <row r="32" spans="1:11" s="123" customFormat="1">
      <c r="A32" s="65" t="s">
        <v>341</v>
      </c>
      <c r="B32" s="66">
        <v>2122</v>
      </c>
      <c r="C32" s="56">
        <v>8.1999999999999993</v>
      </c>
      <c r="D32" s="55"/>
      <c r="E32" s="55"/>
      <c r="F32" s="55">
        <f t="shared" si="0"/>
        <v>0</v>
      </c>
      <c r="G32" s="55"/>
      <c r="H32" s="55"/>
      <c r="I32" s="55"/>
      <c r="J32" s="55"/>
      <c r="K32" s="118"/>
    </row>
    <row r="33" spans="1:11" s="123" customFormat="1">
      <c r="A33" s="65" t="s">
        <v>463</v>
      </c>
      <c r="B33" s="66">
        <v>2123</v>
      </c>
      <c r="C33" s="56"/>
      <c r="D33" s="55"/>
      <c r="E33" s="55"/>
      <c r="F33" s="55">
        <f t="shared" si="0"/>
        <v>0</v>
      </c>
      <c r="G33" s="55"/>
      <c r="H33" s="55"/>
      <c r="I33" s="55"/>
      <c r="J33" s="55"/>
      <c r="K33" s="118"/>
    </row>
    <row r="34" spans="1:11" s="123" customFormat="1">
      <c r="A34" s="65" t="s">
        <v>335</v>
      </c>
      <c r="B34" s="66">
        <v>2124</v>
      </c>
      <c r="C34" s="56"/>
      <c r="D34" s="55"/>
      <c r="E34" s="55"/>
      <c r="F34" s="55">
        <f t="shared" si="0"/>
        <v>0</v>
      </c>
      <c r="G34" s="55"/>
      <c r="H34" s="55"/>
      <c r="I34" s="55"/>
      <c r="J34" s="55"/>
      <c r="K34" s="118"/>
    </row>
    <row r="35" spans="1:11" s="123" customFormat="1" ht="31.5">
      <c r="A35" s="64" t="s">
        <v>330</v>
      </c>
      <c r="B35" s="124">
        <v>2130</v>
      </c>
      <c r="C35" s="59">
        <f>SUM(C36:C39)</f>
        <v>14272.9</v>
      </c>
      <c r="D35" s="59">
        <f>SUM(D36:D39)</f>
        <v>12332.1</v>
      </c>
      <c r="E35" s="58">
        <f>SUM(E36:E39)</f>
        <v>0</v>
      </c>
      <c r="F35" s="58">
        <f t="shared" si="0"/>
        <v>19864.7</v>
      </c>
      <c r="G35" s="58">
        <f>SUM(G36:G39)</f>
        <v>4425</v>
      </c>
      <c r="H35" s="58">
        <f>SUM(H36:H39)</f>
        <v>4675.8</v>
      </c>
      <c r="I35" s="58">
        <f>SUM(I36:I39)</f>
        <v>4675.8</v>
      </c>
      <c r="J35" s="58">
        <f>SUM(J36:J39)</f>
        <v>6088.1000000000013</v>
      </c>
      <c r="K35" s="118"/>
    </row>
    <row r="36" spans="1:11" ht="78.75">
      <c r="A36" s="65" t="s">
        <v>352</v>
      </c>
      <c r="B36" s="66">
        <v>2131</v>
      </c>
      <c r="C36" s="56"/>
      <c r="D36" s="56"/>
      <c r="E36" s="55"/>
      <c r="F36" s="55">
        <f t="shared" si="0"/>
        <v>0</v>
      </c>
      <c r="G36" s="55"/>
      <c r="H36" s="55"/>
      <c r="I36" s="55"/>
      <c r="J36" s="55"/>
    </row>
    <row r="37" spans="1:11">
      <c r="A37" s="65" t="s">
        <v>337</v>
      </c>
      <c r="B37" s="66">
        <v>2132</v>
      </c>
      <c r="C37" s="56"/>
      <c r="D37" s="56"/>
      <c r="E37" s="55"/>
      <c r="F37" s="55">
        <f t="shared" si="0"/>
        <v>0</v>
      </c>
      <c r="G37" s="55"/>
      <c r="H37" s="55"/>
      <c r="I37" s="55"/>
      <c r="J37" s="55"/>
    </row>
    <row r="38" spans="1:11" ht="31.5">
      <c r="A38" s="65" t="s">
        <v>338</v>
      </c>
      <c r="B38" s="66">
        <v>2133</v>
      </c>
      <c r="C38" s="56">
        <v>13352</v>
      </c>
      <c r="D38" s="56">
        <v>11529.2</v>
      </c>
      <c r="E38" s="55"/>
      <c r="F38" s="56">
        <v>18596.7</v>
      </c>
      <c r="G38" s="56">
        <v>4125</v>
      </c>
      <c r="H38" s="56">
        <v>4375.8</v>
      </c>
      <c r="I38" s="56">
        <v>4375.8</v>
      </c>
      <c r="J38" s="56">
        <f>F38-G38-H38-I38</f>
        <v>5720.1000000000013</v>
      </c>
    </row>
    <row r="39" spans="1:11">
      <c r="A39" s="65" t="s">
        <v>464</v>
      </c>
      <c r="B39" s="66">
        <v>2134</v>
      </c>
      <c r="C39" s="56">
        <v>920.9</v>
      </c>
      <c r="D39" s="56">
        <v>802.9</v>
      </c>
      <c r="E39" s="55"/>
      <c r="F39" s="56">
        <v>1268</v>
      </c>
      <c r="G39" s="56">
        <v>300</v>
      </c>
      <c r="H39" s="56">
        <v>300</v>
      </c>
      <c r="I39" s="56">
        <v>300</v>
      </c>
      <c r="J39" s="56">
        <f>F39-G39-H39-I39</f>
        <v>368</v>
      </c>
    </row>
    <row r="40" spans="1:11" s="122" customFormat="1" ht="31.5">
      <c r="A40" s="64" t="s">
        <v>339</v>
      </c>
      <c r="B40" s="124">
        <v>2140</v>
      </c>
      <c r="C40" s="59">
        <f>SUM(C41:C42)</f>
        <v>0</v>
      </c>
      <c r="D40" s="59">
        <f>SUM(D41,D42)</f>
        <v>0</v>
      </c>
      <c r="E40" s="58">
        <f>SUM(E41,E42)</f>
        <v>0</v>
      </c>
      <c r="F40" s="58">
        <f>SUM(G40:J40)</f>
        <v>0</v>
      </c>
      <c r="G40" s="58">
        <f>SUM(G41,G42)</f>
        <v>0</v>
      </c>
      <c r="H40" s="58">
        <f>SUM(H41,H42)</f>
        <v>0</v>
      </c>
      <c r="I40" s="58">
        <f>SUM(I41,I42)</f>
        <v>0</v>
      </c>
      <c r="J40" s="58">
        <f>SUM(J41,J42)</f>
        <v>0</v>
      </c>
    </row>
    <row r="41" spans="1:11" ht="47.25">
      <c r="A41" s="65" t="s">
        <v>278</v>
      </c>
      <c r="B41" s="66">
        <v>2141</v>
      </c>
      <c r="C41" s="56"/>
      <c r="D41" s="55"/>
      <c r="E41" s="55"/>
      <c r="F41" s="55">
        <f t="shared" si="0"/>
        <v>0</v>
      </c>
      <c r="G41" s="55"/>
      <c r="H41" s="55"/>
      <c r="I41" s="55"/>
      <c r="J41" s="55"/>
    </row>
    <row r="42" spans="1:11">
      <c r="A42" s="65" t="s">
        <v>340</v>
      </c>
      <c r="B42" s="66">
        <v>2142</v>
      </c>
      <c r="C42" s="56"/>
      <c r="D42" s="55"/>
      <c r="E42" s="55"/>
      <c r="F42" s="55">
        <f t="shared" si="0"/>
        <v>0</v>
      </c>
      <c r="G42" s="55"/>
      <c r="H42" s="55"/>
      <c r="I42" s="55"/>
      <c r="J42" s="55"/>
    </row>
    <row r="43" spans="1:11" s="122" customFormat="1">
      <c r="A43" s="64" t="s">
        <v>329</v>
      </c>
      <c r="B43" s="124">
        <v>2200</v>
      </c>
      <c r="C43" s="59">
        <f>SUM(C20,C30,C35,C40)</f>
        <v>25128.1</v>
      </c>
      <c r="D43" s="59">
        <f t="shared" ref="D43:J43" si="1">SUM(D20,D30,D35,D40)</f>
        <v>22189.9</v>
      </c>
      <c r="E43" s="58">
        <f t="shared" si="1"/>
        <v>0</v>
      </c>
      <c r="F43" s="59">
        <f t="shared" si="0"/>
        <v>35080.199999999997</v>
      </c>
      <c r="G43" s="59">
        <f t="shared" si="1"/>
        <v>7825</v>
      </c>
      <c r="H43" s="59">
        <f t="shared" si="1"/>
        <v>8275.7999999999993</v>
      </c>
      <c r="I43" s="59">
        <f t="shared" si="1"/>
        <v>8275.7999999999993</v>
      </c>
      <c r="J43" s="59">
        <f t="shared" si="1"/>
        <v>10703.600000000002</v>
      </c>
      <c r="K43" s="118"/>
    </row>
    <row r="44" spans="1:11" s="122" customFormat="1" ht="20.100000000000001" hidden="1" customHeight="1">
      <c r="A44" s="125"/>
      <c r="B44" s="119"/>
      <c r="C44" s="126"/>
      <c r="D44" s="127"/>
      <c r="E44" s="127"/>
      <c r="F44" s="126"/>
      <c r="G44" s="127"/>
      <c r="H44" s="127"/>
      <c r="I44" s="127"/>
      <c r="J44" s="127"/>
    </row>
    <row r="45" spans="1:11" s="122" customFormat="1" ht="20.100000000000001" hidden="1" customHeight="1">
      <c r="A45" s="125"/>
      <c r="B45" s="119"/>
      <c r="C45" s="126"/>
      <c r="D45" s="127"/>
      <c r="E45" s="127"/>
      <c r="F45" s="126"/>
      <c r="G45" s="127"/>
      <c r="H45" s="127"/>
      <c r="I45" s="127"/>
      <c r="J45" s="127"/>
    </row>
    <row r="46" spans="1:11" s="122" customFormat="1" ht="20.100000000000001" hidden="1" customHeight="1">
      <c r="A46" s="125"/>
      <c r="B46" s="119"/>
      <c r="C46" s="126"/>
      <c r="D46" s="127"/>
      <c r="E46" s="127"/>
      <c r="F46" s="126"/>
      <c r="G46" s="127"/>
      <c r="H46" s="127"/>
      <c r="I46" s="127"/>
      <c r="J46" s="127"/>
    </row>
    <row r="47" spans="1:11" s="35" customFormat="1" ht="20.100000000000001" hidden="1" customHeight="1">
      <c r="A47" s="50"/>
      <c r="B47" s="87"/>
      <c r="C47" s="257"/>
      <c r="D47" s="258"/>
      <c r="E47" s="258"/>
      <c r="F47" s="258"/>
      <c r="G47" s="89"/>
      <c r="H47" s="279"/>
      <c r="I47" s="259"/>
      <c r="J47" s="259"/>
    </row>
    <row r="48" spans="1:11" s="237" customFormat="1" ht="20.100000000000001" customHeight="1">
      <c r="A48" s="232"/>
      <c r="B48" s="87"/>
      <c r="C48" s="233"/>
      <c r="D48" s="234"/>
      <c r="E48" s="234"/>
      <c r="F48" s="234"/>
      <c r="G48" s="89"/>
      <c r="H48" s="236"/>
      <c r="I48" s="235"/>
      <c r="J48" s="235"/>
    </row>
    <row r="49" spans="1:12" s="28" customFormat="1">
      <c r="A49" s="33" t="s">
        <v>460</v>
      </c>
      <c r="B49" s="87"/>
      <c r="C49" s="257"/>
      <c r="D49" s="258"/>
      <c r="E49" s="258"/>
      <c r="F49" s="258"/>
      <c r="G49" s="89"/>
      <c r="H49" s="259" t="s">
        <v>431</v>
      </c>
      <c r="I49" s="259"/>
      <c r="J49" s="259"/>
    </row>
    <row r="50" spans="1:12" s="119" customFormat="1">
      <c r="A50" s="128"/>
      <c r="F50" s="118"/>
      <c r="G50" s="118"/>
      <c r="H50" s="118"/>
      <c r="I50" s="118"/>
      <c r="J50" s="118"/>
      <c r="K50" s="118"/>
      <c r="L50" s="118"/>
    </row>
    <row r="51" spans="1:12" s="119" customFormat="1">
      <c r="A51" s="128"/>
      <c r="F51" s="118"/>
      <c r="G51" s="118"/>
      <c r="H51" s="118"/>
      <c r="I51" s="118"/>
      <c r="J51" s="118"/>
      <c r="K51" s="118"/>
      <c r="L51" s="118"/>
    </row>
    <row r="52" spans="1:12" s="119" customFormat="1">
      <c r="A52" s="128"/>
      <c r="F52" s="118"/>
      <c r="G52" s="118"/>
      <c r="H52" s="118"/>
      <c r="I52" s="118"/>
      <c r="J52" s="118"/>
      <c r="K52" s="118"/>
      <c r="L52" s="118"/>
    </row>
    <row r="53" spans="1:12" s="119" customFormat="1">
      <c r="A53" s="128"/>
      <c r="F53" s="118"/>
      <c r="G53" s="118"/>
      <c r="H53" s="118"/>
      <c r="I53" s="118"/>
      <c r="J53" s="118"/>
      <c r="K53" s="118"/>
      <c r="L53" s="118"/>
    </row>
    <row r="54" spans="1:12" s="119" customFormat="1">
      <c r="A54" s="128"/>
      <c r="F54" s="118"/>
      <c r="G54" s="118"/>
      <c r="H54" s="118"/>
      <c r="I54" s="118"/>
      <c r="J54" s="118"/>
      <c r="K54" s="118"/>
      <c r="L54" s="118"/>
    </row>
    <row r="55" spans="1:12" s="119" customFormat="1">
      <c r="A55" s="128"/>
      <c r="F55" s="118"/>
      <c r="G55" s="118"/>
      <c r="H55" s="118"/>
      <c r="I55" s="118"/>
      <c r="J55" s="118"/>
      <c r="K55" s="118"/>
      <c r="L55" s="118"/>
    </row>
    <row r="56" spans="1:12" s="119" customFormat="1">
      <c r="A56" s="128"/>
      <c r="F56" s="118"/>
      <c r="G56" s="118"/>
      <c r="H56" s="118"/>
      <c r="I56" s="118"/>
      <c r="J56" s="118"/>
      <c r="K56" s="118"/>
      <c r="L56" s="118"/>
    </row>
    <row r="57" spans="1:12" s="119" customFormat="1">
      <c r="A57" s="128"/>
      <c r="F57" s="118"/>
      <c r="G57" s="118"/>
      <c r="H57" s="118"/>
      <c r="I57" s="118"/>
      <c r="J57" s="118"/>
      <c r="K57" s="118"/>
      <c r="L57" s="118"/>
    </row>
    <row r="58" spans="1:12" s="119" customFormat="1">
      <c r="A58" s="128"/>
      <c r="F58" s="118"/>
      <c r="G58" s="118"/>
      <c r="H58" s="118"/>
      <c r="I58" s="118"/>
      <c r="J58" s="118"/>
      <c r="K58" s="118"/>
      <c r="L58" s="118"/>
    </row>
    <row r="59" spans="1:12" s="119" customFormat="1">
      <c r="A59" s="128"/>
      <c r="F59" s="118"/>
      <c r="G59" s="118"/>
      <c r="H59" s="118"/>
      <c r="I59" s="118"/>
      <c r="J59" s="118"/>
      <c r="K59" s="118"/>
      <c r="L59" s="118"/>
    </row>
    <row r="60" spans="1:12" s="119" customFormat="1">
      <c r="A60" s="128"/>
      <c r="F60" s="118"/>
      <c r="G60" s="118"/>
      <c r="H60" s="118"/>
      <c r="I60" s="118"/>
      <c r="J60" s="118"/>
      <c r="K60" s="118"/>
      <c r="L60" s="118"/>
    </row>
    <row r="61" spans="1:12" s="119" customFormat="1">
      <c r="A61" s="128"/>
      <c r="F61" s="118"/>
      <c r="G61" s="118"/>
      <c r="H61" s="118"/>
      <c r="I61" s="118"/>
      <c r="J61" s="118"/>
      <c r="K61" s="118"/>
      <c r="L61" s="118"/>
    </row>
    <row r="62" spans="1:12" s="119" customFormat="1">
      <c r="A62" s="128"/>
      <c r="F62" s="118"/>
      <c r="G62" s="118"/>
      <c r="H62" s="118"/>
      <c r="I62" s="118"/>
      <c r="J62" s="118"/>
      <c r="K62" s="118"/>
      <c r="L62" s="118"/>
    </row>
    <row r="63" spans="1:12" s="119" customFormat="1">
      <c r="A63" s="128"/>
      <c r="F63" s="118"/>
      <c r="G63" s="118"/>
      <c r="H63" s="118"/>
      <c r="I63" s="118"/>
      <c r="J63" s="118"/>
      <c r="K63" s="118"/>
      <c r="L63" s="118"/>
    </row>
    <row r="64" spans="1:12" s="119" customFormat="1">
      <c r="A64" s="128"/>
      <c r="F64" s="118"/>
      <c r="G64" s="118"/>
      <c r="H64" s="118"/>
      <c r="I64" s="118"/>
      <c r="J64" s="118"/>
      <c r="K64" s="118"/>
      <c r="L64" s="118"/>
    </row>
    <row r="65" spans="1:12" s="119" customFormat="1">
      <c r="A65" s="128"/>
      <c r="F65" s="118"/>
      <c r="G65" s="118"/>
      <c r="H65" s="118"/>
      <c r="I65" s="118"/>
      <c r="J65" s="118"/>
      <c r="K65" s="118"/>
      <c r="L65" s="118"/>
    </row>
    <row r="66" spans="1:12" s="119" customFormat="1">
      <c r="A66" s="128"/>
      <c r="F66" s="118"/>
      <c r="G66" s="118"/>
      <c r="H66" s="118"/>
      <c r="I66" s="118"/>
      <c r="J66" s="118"/>
      <c r="K66" s="118"/>
      <c r="L66" s="118"/>
    </row>
    <row r="67" spans="1:12" s="119" customFormat="1">
      <c r="A67" s="128"/>
      <c r="F67" s="118"/>
      <c r="G67" s="118"/>
      <c r="H67" s="118"/>
      <c r="I67" s="118"/>
      <c r="J67" s="118"/>
      <c r="K67" s="118"/>
      <c r="L67" s="118"/>
    </row>
    <row r="68" spans="1:12" s="119" customFormat="1">
      <c r="A68" s="128"/>
      <c r="F68" s="118"/>
      <c r="G68" s="118"/>
      <c r="H68" s="118"/>
      <c r="I68" s="118"/>
      <c r="J68" s="118"/>
      <c r="K68" s="118"/>
      <c r="L68" s="118"/>
    </row>
    <row r="69" spans="1:12" s="119" customFormat="1">
      <c r="A69" s="128"/>
      <c r="F69" s="118"/>
      <c r="G69" s="118"/>
      <c r="H69" s="118"/>
      <c r="I69" s="118"/>
      <c r="J69" s="118"/>
      <c r="K69" s="118"/>
      <c r="L69" s="118"/>
    </row>
    <row r="70" spans="1:12" s="119" customFormat="1">
      <c r="A70" s="128"/>
      <c r="F70" s="118"/>
      <c r="G70" s="118"/>
      <c r="H70" s="118"/>
      <c r="I70" s="118"/>
      <c r="J70" s="118"/>
      <c r="K70" s="118"/>
      <c r="L70" s="118"/>
    </row>
    <row r="71" spans="1:12" s="119" customFormat="1">
      <c r="A71" s="128"/>
      <c r="F71" s="118"/>
      <c r="G71" s="118"/>
      <c r="H71" s="118"/>
      <c r="I71" s="118"/>
      <c r="J71" s="118"/>
      <c r="K71" s="118"/>
      <c r="L71" s="118"/>
    </row>
    <row r="72" spans="1:12" s="119" customFormat="1">
      <c r="A72" s="128"/>
      <c r="F72" s="118"/>
      <c r="G72" s="118"/>
      <c r="H72" s="118"/>
      <c r="I72" s="118"/>
      <c r="J72" s="118"/>
      <c r="K72" s="118"/>
      <c r="L72" s="118"/>
    </row>
    <row r="73" spans="1:12" s="119" customFormat="1">
      <c r="A73" s="128"/>
      <c r="F73" s="118"/>
      <c r="G73" s="118"/>
      <c r="H73" s="118"/>
      <c r="I73" s="118"/>
      <c r="J73" s="118"/>
      <c r="K73" s="118"/>
      <c r="L73" s="118"/>
    </row>
    <row r="74" spans="1:12" s="119" customFormat="1">
      <c r="A74" s="128"/>
      <c r="F74" s="118"/>
      <c r="G74" s="118"/>
      <c r="H74" s="118"/>
      <c r="I74" s="118"/>
      <c r="J74" s="118"/>
      <c r="K74" s="118"/>
      <c r="L74" s="118"/>
    </row>
    <row r="75" spans="1:12" s="119" customFormat="1">
      <c r="A75" s="128"/>
      <c r="F75" s="118"/>
      <c r="G75" s="118"/>
      <c r="H75" s="118"/>
      <c r="I75" s="118"/>
      <c r="J75" s="118"/>
      <c r="K75" s="118"/>
      <c r="L75" s="118"/>
    </row>
    <row r="76" spans="1:12" s="119" customFormat="1">
      <c r="A76" s="128"/>
      <c r="F76" s="118"/>
      <c r="G76" s="118"/>
      <c r="H76" s="118"/>
      <c r="I76" s="118"/>
      <c r="J76" s="118"/>
      <c r="K76" s="118"/>
      <c r="L76" s="118"/>
    </row>
    <row r="77" spans="1:12" s="119" customFormat="1">
      <c r="A77" s="128"/>
      <c r="F77" s="118"/>
      <c r="G77" s="118"/>
      <c r="H77" s="118"/>
      <c r="I77" s="118"/>
      <c r="J77" s="118"/>
      <c r="K77" s="118"/>
      <c r="L77" s="118"/>
    </row>
    <row r="78" spans="1:12" s="119" customFormat="1">
      <c r="A78" s="128"/>
      <c r="F78" s="118"/>
      <c r="G78" s="118"/>
      <c r="H78" s="118"/>
      <c r="I78" s="118"/>
      <c r="J78" s="118"/>
      <c r="K78" s="118"/>
      <c r="L78" s="118"/>
    </row>
    <row r="79" spans="1:12" s="119" customFormat="1">
      <c r="A79" s="128"/>
      <c r="F79" s="118"/>
      <c r="G79" s="118"/>
      <c r="H79" s="118"/>
      <c r="I79" s="118"/>
      <c r="J79" s="118"/>
      <c r="K79" s="118"/>
      <c r="L79" s="118"/>
    </row>
    <row r="80" spans="1:12" s="119" customFormat="1">
      <c r="A80" s="128"/>
      <c r="F80" s="118"/>
      <c r="G80" s="118"/>
      <c r="H80" s="118"/>
      <c r="I80" s="118"/>
      <c r="J80" s="118"/>
      <c r="K80" s="118"/>
      <c r="L80" s="118"/>
    </row>
    <row r="81" spans="1:12" s="119" customFormat="1">
      <c r="A81" s="128"/>
      <c r="F81" s="118"/>
      <c r="G81" s="118"/>
      <c r="H81" s="118"/>
      <c r="I81" s="118"/>
      <c r="J81" s="118"/>
      <c r="K81" s="118"/>
      <c r="L81" s="118"/>
    </row>
    <row r="82" spans="1:12" s="119" customFormat="1">
      <c r="A82" s="128"/>
      <c r="F82" s="118"/>
      <c r="G82" s="118"/>
      <c r="H82" s="118"/>
      <c r="I82" s="118"/>
      <c r="J82" s="118"/>
      <c r="K82" s="118"/>
      <c r="L82" s="118"/>
    </row>
    <row r="83" spans="1:12" s="119" customFormat="1">
      <c r="A83" s="128"/>
      <c r="F83" s="118"/>
      <c r="G83" s="118"/>
      <c r="H83" s="118"/>
      <c r="I83" s="118"/>
      <c r="J83" s="118"/>
      <c r="K83" s="118"/>
      <c r="L83" s="118"/>
    </row>
    <row r="84" spans="1:12" s="119" customFormat="1">
      <c r="A84" s="128"/>
      <c r="F84" s="118"/>
      <c r="G84" s="118"/>
      <c r="H84" s="118"/>
      <c r="I84" s="118"/>
      <c r="J84" s="118"/>
      <c r="K84" s="118"/>
      <c r="L84" s="118"/>
    </row>
    <row r="85" spans="1:12" s="119" customFormat="1">
      <c r="A85" s="128"/>
      <c r="F85" s="118"/>
      <c r="G85" s="118"/>
      <c r="H85" s="118"/>
      <c r="I85" s="118"/>
      <c r="J85" s="118"/>
      <c r="K85" s="118"/>
      <c r="L85" s="118"/>
    </row>
    <row r="86" spans="1:12" s="119" customFormat="1">
      <c r="A86" s="128"/>
      <c r="F86" s="118"/>
      <c r="G86" s="118"/>
      <c r="H86" s="118"/>
      <c r="I86" s="118"/>
      <c r="J86" s="118"/>
      <c r="K86" s="118"/>
      <c r="L86" s="118"/>
    </row>
    <row r="87" spans="1:12" s="119" customFormat="1">
      <c r="A87" s="128"/>
      <c r="F87" s="118"/>
      <c r="G87" s="118"/>
      <c r="H87" s="118"/>
      <c r="I87" s="118"/>
      <c r="J87" s="118"/>
      <c r="K87" s="118"/>
      <c r="L87" s="118"/>
    </row>
    <row r="88" spans="1:12" s="119" customFormat="1">
      <c r="A88" s="128"/>
      <c r="F88" s="118"/>
      <c r="G88" s="118"/>
      <c r="H88" s="118"/>
      <c r="I88" s="118"/>
      <c r="J88" s="118"/>
      <c r="K88" s="118"/>
      <c r="L88" s="118"/>
    </row>
    <row r="89" spans="1:12" s="119" customFormat="1">
      <c r="A89" s="128"/>
      <c r="F89" s="118"/>
      <c r="G89" s="118"/>
      <c r="H89" s="118"/>
      <c r="I89" s="118"/>
      <c r="J89" s="118"/>
      <c r="K89" s="118"/>
      <c r="L89" s="118"/>
    </row>
    <row r="90" spans="1:12" s="119" customFormat="1">
      <c r="A90" s="128"/>
      <c r="F90" s="118"/>
      <c r="G90" s="118"/>
      <c r="H90" s="118"/>
      <c r="I90" s="118"/>
      <c r="J90" s="118"/>
      <c r="K90" s="118"/>
      <c r="L90" s="118"/>
    </row>
    <row r="91" spans="1:12" s="119" customFormat="1">
      <c r="A91" s="128"/>
      <c r="F91" s="118"/>
      <c r="G91" s="118"/>
      <c r="H91" s="118"/>
      <c r="I91" s="118"/>
      <c r="J91" s="118"/>
      <c r="K91" s="118"/>
      <c r="L91" s="118"/>
    </row>
    <row r="92" spans="1:12" s="119" customFormat="1">
      <c r="A92" s="128"/>
      <c r="F92" s="118"/>
      <c r="G92" s="118"/>
      <c r="H92" s="118"/>
      <c r="I92" s="118"/>
      <c r="J92" s="118"/>
      <c r="K92" s="118"/>
      <c r="L92" s="118"/>
    </row>
    <row r="93" spans="1:12" s="119" customFormat="1">
      <c r="A93" s="128"/>
      <c r="F93" s="118"/>
      <c r="G93" s="118"/>
      <c r="H93" s="118"/>
      <c r="I93" s="118"/>
      <c r="J93" s="118"/>
      <c r="K93" s="118"/>
      <c r="L93" s="118"/>
    </row>
    <row r="94" spans="1:12" s="119" customFormat="1">
      <c r="A94" s="128"/>
      <c r="F94" s="118"/>
      <c r="G94" s="118"/>
      <c r="H94" s="118"/>
      <c r="I94" s="118"/>
      <c r="J94" s="118"/>
      <c r="K94" s="118"/>
      <c r="L94" s="118"/>
    </row>
    <row r="95" spans="1:12" s="119" customFormat="1">
      <c r="A95" s="128"/>
      <c r="F95" s="118"/>
      <c r="G95" s="118"/>
      <c r="H95" s="118"/>
      <c r="I95" s="118"/>
      <c r="J95" s="118"/>
      <c r="K95" s="118"/>
      <c r="L95" s="118"/>
    </row>
    <row r="96" spans="1:12" s="119" customFormat="1">
      <c r="A96" s="128"/>
      <c r="F96" s="118"/>
      <c r="G96" s="118"/>
      <c r="H96" s="118"/>
      <c r="I96" s="118"/>
      <c r="J96" s="118"/>
      <c r="K96" s="118"/>
      <c r="L96" s="118"/>
    </row>
    <row r="97" spans="1:12" s="119" customFormat="1">
      <c r="A97" s="128"/>
      <c r="F97" s="118"/>
      <c r="G97" s="118"/>
      <c r="H97" s="118"/>
      <c r="I97" s="118"/>
      <c r="J97" s="118"/>
      <c r="K97" s="118"/>
      <c r="L97" s="118"/>
    </row>
    <row r="98" spans="1:12" s="119" customFormat="1">
      <c r="A98" s="128"/>
      <c r="F98" s="118"/>
      <c r="G98" s="118"/>
      <c r="H98" s="118"/>
      <c r="I98" s="118"/>
      <c r="J98" s="118"/>
      <c r="K98" s="118"/>
      <c r="L98" s="118"/>
    </row>
    <row r="99" spans="1:12" s="119" customFormat="1">
      <c r="A99" s="128"/>
      <c r="F99" s="118"/>
      <c r="G99" s="118"/>
      <c r="H99" s="118"/>
      <c r="I99" s="118"/>
      <c r="J99" s="118"/>
      <c r="K99" s="118"/>
      <c r="L99" s="118"/>
    </row>
    <row r="100" spans="1:12" s="119" customFormat="1">
      <c r="A100" s="128"/>
      <c r="F100" s="118"/>
      <c r="G100" s="118"/>
      <c r="H100" s="118"/>
      <c r="I100" s="118"/>
      <c r="J100" s="118"/>
      <c r="K100" s="118"/>
      <c r="L100" s="118"/>
    </row>
    <row r="101" spans="1:12" s="119" customFormat="1">
      <c r="A101" s="128"/>
      <c r="F101" s="118"/>
      <c r="G101" s="118"/>
      <c r="H101" s="118"/>
      <c r="I101" s="118"/>
      <c r="J101" s="118"/>
      <c r="K101" s="118"/>
      <c r="L101" s="118"/>
    </row>
    <row r="102" spans="1:12" s="119" customFormat="1">
      <c r="A102" s="128"/>
      <c r="F102" s="118"/>
      <c r="G102" s="118"/>
      <c r="H102" s="118"/>
      <c r="I102" s="118"/>
      <c r="J102" s="118"/>
      <c r="K102" s="118"/>
      <c r="L102" s="118"/>
    </row>
    <row r="103" spans="1:12" s="119" customFormat="1">
      <c r="A103" s="128"/>
      <c r="F103" s="118"/>
      <c r="G103" s="118"/>
      <c r="H103" s="118"/>
      <c r="I103" s="118"/>
      <c r="J103" s="118"/>
      <c r="K103" s="118"/>
      <c r="L103" s="118"/>
    </row>
    <row r="104" spans="1:12" s="119" customFormat="1">
      <c r="A104" s="128"/>
      <c r="F104" s="118"/>
      <c r="G104" s="118"/>
      <c r="H104" s="118"/>
      <c r="I104" s="118"/>
      <c r="J104" s="118"/>
      <c r="K104" s="118"/>
      <c r="L104" s="118"/>
    </row>
    <row r="105" spans="1:12" s="119" customFormat="1">
      <c r="A105" s="128"/>
      <c r="F105" s="118"/>
      <c r="G105" s="118"/>
      <c r="H105" s="118"/>
      <c r="I105" s="118"/>
      <c r="J105" s="118"/>
      <c r="K105" s="118"/>
      <c r="L105" s="118"/>
    </row>
    <row r="106" spans="1:12" s="119" customFormat="1">
      <c r="A106" s="128"/>
      <c r="F106" s="118"/>
      <c r="G106" s="118"/>
      <c r="H106" s="118"/>
      <c r="I106" s="118"/>
      <c r="J106" s="118"/>
      <c r="K106" s="118"/>
      <c r="L106" s="118"/>
    </row>
    <row r="107" spans="1:12" s="119" customFormat="1">
      <c r="A107" s="128"/>
      <c r="F107" s="118"/>
      <c r="G107" s="118"/>
      <c r="H107" s="118"/>
      <c r="I107" s="118"/>
      <c r="J107" s="118"/>
      <c r="K107" s="118"/>
      <c r="L107" s="118"/>
    </row>
    <row r="108" spans="1:12" s="119" customFormat="1">
      <c r="A108" s="128"/>
      <c r="F108" s="118"/>
      <c r="G108" s="118"/>
      <c r="H108" s="118"/>
      <c r="I108" s="118"/>
      <c r="J108" s="118"/>
      <c r="K108" s="118"/>
      <c r="L108" s="118"/>
    </row>
    <row r="109" spans="1:12" s="119" customFormat="1">
      <c r="A109" s="128"/>
      <c r="F109" s="118"/>
      <c r="G109" s="118"/>
      <c r="H109" s="118"/>
      <c r="I109" s="118"/>
      <c r="J109" s="118"/>
      <c r="K109" s="118"/>
      <c r="L109" s="118"/>
    </row>
    <row r="110" spans="1:12" s="119" customFormat="1">
      <c r="A110" s="128"/>
      <c r="F110" s="118"/>
      <c r="G110" s="118"/>
      <c r="H110" s="118"/>
      <c r="I110" s="118"/>
      <c r="J110" s="118"/>
      <c r="K110" s="118"/>
      <c r="L110" s="118"/>
    </row>
    <row r="111" spans="1:12" s="119" customFormat="1">
      <c r="A111" s="128"/>
      <c r="F111" s="118"/>
      <c r="G111" s="118"/>
      <c r="H111" s="118"/>
      <c r="I111" s="118"/>
      <c r="J111" s="118"/>
      <c r="K111" s="118"/>
      <c r="L111" s="118"/>
    </row>
    <row r="112" spans="1:12" s="119" customFormat="1">
      <c r="A112" s="128"/>
      <c r="F112" s="118"/>
      <c r="G112" s="118"/>
      <c r="H112" s="118"/>
      <c r="I112" s="118"/>
      <c r="J112" s="118"/>
      <c r="K112" s="118"/>
      <c r="L112" s="118"/>
    </row>
    <row r="113" spans="1:12" s="119" customFormat="1">
      <c r="A113" s="128"/>
      <c r="F113" s="118"/>
      <c r="G113" s="118"/>
      <c r="H113" s="118"/>
      <c r="I113" s="118"/>
      <c r="J113" s="118"/>
      <c r="K113" s="118"/>
      <c r="L113" s="118"/>
    </row>
    <row r="114" spans="1:12" s="119" customFormat="1">
      <c r="A114" s="128"/>
      <c r="F114" s="118"/>
      <c r="G114" s="118"/>
      <c r="H114" s="118"/>
      <c r="I114" s="118"/>
      <c r="J114" s="118"/>
      <c r="K114" s="118"/>
      <c r="L114" s="118"/>
    </row>
    <row r="115" spans="1:12" s="119" customFormat="1">
      <c r="A115" s="128"/>
      <c r="F115" s="118"/>
      <c r="G115" s="118"/>
      <c r="H115" s="118"/>
      <c r="I115" s="118"/>
      <c r="J115" s="118"/>
      <c r="K115" s="118"/>
      <c r="L115" s="118"/>
    </row>
    <row r="116" spans="1:12" s="119" customFormat="1">
      <c r="A116" s="128"/>
      <c r="F116" s="118"/>
      <c r="G116" s="118"/>
      <c r="H116" s="118"/>
      <c r="I116" s="118"/>
      <c r="J116" s="118"/>
      <c r="K116" s="118"/>
      <c r="L116" s="118"/>
    </row>
    <row r="117" spans="1:12" s="119" customFormat="1">
      <c r="A117" s="128"/>
      <c r="F117" s="118"/>
      <c r="G117" s="118"/>
      <c r="H117" s="118"/>
      <c r="I117" s="118"/>
      <c r="J117" s="118"/>
      <c r="K117" s="118"/>
      <c r="L117" s="118"/>
    </row>
    <row r="118" spans="1:12" s="119" customFormat="1">
      <c r="A118" s="128"/>
      <c r="F118" s="118"/>
      <c r="G118" s="118"/>
      <c r="H118" s="118"/>
      <c r="I118" s="118"/>
      <c r="J118" s="118"/>
      <c r="K118" s="118"/>
      <c r="L118" s="118"/>
    </row>
    <row r="119" spans="1:12" s="119" customFormat="1">
      <c r="A119" s="128"/>
      <c r="F119" s="118"/>
      <c r="G119" s="118"/>
      <c r="H119" s="118"/>
      <c r="I119" s="118"/>
      <c r="J119" s="118"/>
      <c r="K119" s="118"/>
      <c r="L119" s="118"/>
    </row>
    <row r="120" spans="1:12" s="119" customFormat="1">
      <c r="A120" s="128"/>
      <c r="F120" s="118"/>
      <c r="G120" s="118"/>
      <c r="H120" s="118"/>
      <c r="I120" s="118"/>
      <c r="J120" s="118"/>
      <c r="K120" s="118"/>
      <c r="L120" s="118"/>
    </row>
    <row r="121" spans="1:12" s="119" customFormat="1">
      <c r="A121" s="128"/>
      <c r="F121" s="118"/>
      <c r="G121" s="118"/>
      <c r="H121" s="118"/>
      <c r="I121" s="118"/>
      <c r="J121" s="118"/>
      <c r="K121" s="118"/>
      <c r="L121" s="118"/>
    </row>
    <row r="122" spans="1:12" s="119" customFormat="1">
      <c r="A122" s="128"/>
      <c r="F122" s="118"/>
      <c r="G122" s="118"/>
      <c r="H122" s="118"/>
      <c r="I122" s="118"/>
      <c r="J122" s="118"/>
      <c r="K122" s="118"/>
      <c r="L122" s="118"/>
    </row>
    <row r="123" spans="1:12" s="119" customFormat="1">
      <c r="A123" s="128"/>
      <c r="F123" s="118"/>
      <c r="G123" s="118"/>
      <c r="H123" s="118"/>
      <c r="I123" s="118"/>
      <c r="J123" s="118"/>
      <c r="K123" s="118"/>
      <c r="L123" s="118"/>
    </row>
    <row r="124" spans="1:12" s="119" customFormat="1">
      <c r="A124" s="128"/>
      <c r="F124" s="118"/>
      <c r="G124" s="118"/>
      <c r="H124" s="118"/>
      <c r="I124" s="118"/>
      <c r="J124" s="118"/>
      <c r="K124" s="118"/>
      <c r="L124" s="118"/>
    </row>
    <row r="125" spans="1:12" s="119" customFormat="1">
      <c r="A125" s="128"/>
      <c r="F125" s="118"/>
      <c r="G125" s="118"/>
      <c r="H125" s="118"/>
      <c r="I125" s="118"/>
      <c r="J125" s="118"/>
      <c r="K125" s="118"/>
      <c r="L125" s="118"/>
    </row>
    <row r="126" spans="1:12" s="119" customFormat="1">
      <c r="A126" s="128"/>
      <c r="F126" s="118"/>
      <c r="G126" s="118"/>
      <c r="H126" s="118"/>
      <c r="I126" s="118"/>
      <c r="J126" s="118"/>
      <c r="K126" s="118"/>
      <c r="L126" s="118"/>
    </row>
    <row r="127" spans="1:12" s="119" customFormat="1">
      <c r="A127" s="128"/>
      <c r="F127" s="118"/>
      <c r="G127" s="118"/>
      <c r="H127" s="118"/>
      <c r="I127" s="118"/>
      <c r="J127" s="118"/>
      <c r="K127" s="118"/>
      <c r="L127" s="118"/>
    </row>
    <row r="128" spans="1:12" s="119" customFormat="1">
      <c r="A128" s="128"/>
      <c r="F128" s="118"/>
      <c r="G128" s="118"/>
      <c r="H128" s="118"/>
      <c r="I128" s="118"/>
      <c r="J128" s="118"/>
      <c r="K128" s="118"/>
      <c r="L128" s="118"/>
    </row>
    <row r="129" spans="1:12" s="119" customFormat="1">
      <c r="A129" s="128"/>
      <c r="F129" s="118"/>
      <c r="G129" s="118"/>
      <c r="H129" s="118"/>
      <c r="I129" s="118"/>
      <c r="J129" s="118"/>
      <c r="K129" s="118"/>
      <c r="L129" s="118"/>
    </row>
    <row r="130" spans="1:12" s="119" customFormat="1">
      <c r="A130" s="128"/>
      <c r="F130" s="118"/>
      <c r="G130" s="118"/>
      <c r="H130" s="118"/>
      <c r="I130" s="118"/>
      <c r="J130" s="118"/>
      <c r="K130" s="118"/>
      <c r="L130" s="118"/>
    </row>
    <row r="131" spans="1:12" s="119" customFormat="1">
      <c r="A131" s="128"/>
      <c r="F131" s="118"/>
      <c r="G131" s="118"/>
      <c r="H131" s="118"/>
      <c r="I131" s="118"/>
      <c r="J131" s="118"/>
      <c r="K131" s="118"/>
      <c r="L131" s="118"/>
    </row>
    <row r="132" spans="1:12" s="119" customFormat="1">
      <c r="A132" s="128"/>
      <c r="F132" s="118"/>
      <c r="G132" s="118"/>
      <c r="H132" s="118"/>
      <c r="I132" s="118"/>
      <c r="J132" s="118"/>
      <c r="K132" s="118"/>
      <c r="L132" s="118"/>
    </row>
    <row r="133" spans="1:12" s="119" customFormat="1">
      <c r="A133" s="128"/>
      <c r="F133" s="118"/>
      <c r="G133" s="118"/>
      <c r="H133" s="118"/>
      <c r="I133" s="118"/>
      <c r="J133" s="118"/>
      <c r="K133" s="118"/>
      <c r="L133" s="118"/>
    </row>
    <row r="134" spans="1:12" s="119" customFormat="1">
      <c r="A134" s="128"/>
      <c r="F134" s="118"/>
      <c r="G134" s="118"/>
      <c r="H134" s="118"/>
      <c r="I134" s="118"/>
      <c r="J134" s="118"/>
      <c r="K134" s="118"/>
      <c r="L134" s="118"/>
    </row>
    <row r="135" spans="1:12" s="119" customFormat="1">
      <c r="A135" s="128"/>
      <c r="F135" s="118"/>
      <c r="G135" s="118"/>
      <c r="H135" s="118"/>
      <c r="I135" s="118"/>
      <c r="J135" s="118"/>
      <c r="K135" s="118"/>
      <c r="L135" s="118"/>
    </row>
    <row r="136" spans="1:12" s="119" customFormat="1">
      <c r="A136" s="128"/>
      <c r="F136" s="118"/>
      <c r="G136" s="118"/>
      <c r="H136" s="118"/>
      <c r="I136" s="118"/>
      <c r="J136" s="118"/>
      <c r="K136" s="118"/>
      <c r="L136" s="118"/>
    </row>
    <row r="137" spans="1:12" s="119" customFormat="1">
      <c r="A137" s="128"/>
      <c r="F137" s="118"/>
      <c r="G137" s="118"/>
      <c r="H137" s="118"/>
      <c r="I137" s="118"/>
      <c r="J137" s="118"/>
      <c r="K137" s="118"/>
      <c r="L137" s="118"/>
    </row>
    <row r="138" spans="1:12" s="119" customFormat="1">
      <c r="A138" s="128"/>
      <c r="F138" s="118"/>
      <c r="G138" s="118"/>
      <c r="H138" s="118"/>
      <c r="I138" s="118"/>
      <c r="J138" s="118"/>
      <c r="K138" s="118"/>
      <c r="L138" s="118"/>
    </row>
    <row r="139" spans="1:12" s="119" customFormat="1">
      <c r="A139" s="128"/>
      <c r="F139" s="118"/>
      <c r="G139" s="118"/>
      <c r="H139" s="118"/>
      <c r="I139" s="118"/>
      <c r="J139" s="118"/>
      <c r="K139" s="118"/>
      <c r="L139" s="118"/>
    </row>
    <row r="140" spans="1:12" s="119" customFormat="1">
      <c r="A140" s="128"/>
      <c r="F140" s="118"/>
      <c r="G140" s="118"/>
      <c r="H140" s="118"/>
      <c r="I140" s="118"/>
      <c r="J140" s="118"/>
      <c r="K140" s="118"/>
      <c r="L140" s="118"/>
    </row>
    <row r="141" spans="1:12" s="119" customFormat="1">
      <c r="A141" s="128"/>
      <c r="F141" s="118"/>
      <c r="G141" s="118"/>
      <c r="H141" s="118"/>
      <c r="I141" s="118"/>
      <c r="J141" s="118"/>
      <c r="K141" s="118"/>
      <c r="L141" s="118"/>
    </row>
    <row r="142" spans="1:12" s="119" customFormat="1">
      <c r="A142" s="128"/>
      <c r="F142" s="118"/>
      <c r="G142" s="118"/>
      <c r="H142" s="118"/>
      <c r="I142" s="118"/>
      <c r="J142" s="118"/>
      <c r="K142" s="118"/>
      <c r="L142" s="118"/>
    </row>
    <row r="143" spans="1:12" s="119" customFormat="1">
      <c r="A143" s="128"/>
      <c r="F143" s="118"/>
      <c r="G143" s="118"/>
      <c r="H143" s="118"/>
      <c r="I143" s="118"/>
      <c r="J143" s="118"/>
      <c r="K143" s="118"/>
      <c r="L143" s="118"/>
    </row>
    <row r="144" spans="1:12" s="119" customFormat="1">
      <c r="A144" s="128"/>
      <c r="F144" s="118"/>
      <c r="G144" s="118"/>
      <c r="H144" s="118"/>
      <c r="I144" s="118"/>
      <c r="J144" s="118"/>
      <c r="K144" s="118"/>
      <c r="L144" s="118"/>
    </row>
    <row r="145" spans="1:12" s="119" customFormat="1">
      <c r="A145" s="128"/>
      <c r="F145" s="118"/>
      <c r="G145" s="118"/>
      <c r="H145" s="118"/>
      <c r="I145" s="118"/>
      <c r="J145" s="118"/>
      <c r="K145" s="118"/>
      <c r="L145" s="118"/>
    </row>
    <row r="146" spans="1:12" s="119" customFormat="1">
      <c r="A146" s="128"/>
      <c r="F146" s="118"/>
      <c r="G146" s="118"/>
      <c r="H146" s="118"/>
      <c r="I146" s="118"/>
      <c r="J146" s="118"/>
      <c r="K146" s="118"/>
      <c r="L146" s="118"/>
    </row>
    <row r="147" spans="1:12" s="119" customFormat="1">
      <c r="A147" s="128"/>
      <c r="F147" s="118"/>
      <c r="G147" s="118"/>
      <c r="H147" s="118"/>
      <c r="I147" s="118"/>
      <c r="J147" s="118"/>
      <c r="K147" s="118"/>
      <c r="L147" s="118"/>
    </row>
    <row r="148" spans="1:12" s="119" customFormat="1">
      <c r="A148" s="128"/>
      <c r="F148" s="118"/>
      <c r="G148" s="118"/>
      <c r="H148" s="118"/>
      <c r="I148" s="118"/>
      <c r="J148" s="118"/>
      <c r="K148" s="118"/>
      <c r="L148" s="118"/>
    </row>
    <row r="149" spans="1:12" s="119" customFormat="1">
      <c r="A149" s="128"/>
      <c r="F149" s="118"/>
      <c r="G149" s="118"/>
      <c r="H149" s="118"/>
      <c r="I149" s="118"/>
      <c r="J149" s="118"/>
      <c r="K149" s="118"/>
      <c r="L149" s="118"/>
    </row>
    <row r="150" spans="1:12" s="119" customFormat="1">
      <c r="A150" s="128"/>
      <c r="F150" s="118"/>
      <c r="G150" s="118"/>
      <c r="H150" s="118"/>
      <c r="I150" s="118"/>
      <c r="J150" s="118"/>
      <c r="K150" s="118"/>
      <c r="L150" s="118"/>
    </row>
    <row r="151" spans="1:12" s="119" customFormat="1">
      <c r="A151" s="128"/>
      <c r="F151" s="118"/>
      <c r="G151" s="118"/>
      <c r="H151" s="118"/>
      <c r="I151" s="118"/>
      <c r="J151" s="118"/>
      <c r="K151" s="118"/>
      <c r="L151" s="118"/>
    </row>
    <row r="152" spans="1:12" s="119" customFormat="1">
      <c r="A152" s="128"/>
      <c r="F152" s="118"/>
      <c r="G152" s="118"/>
      <c r="H152" s="118"/>
      <c r="I152" s="118"/>
      <c r="J152" s="118"/>
      <c r="K152" s="118"/>
      <c r="L152" s="118"/>
    </row>
    <row r="153" spans="1:12" s="119" customFormat="1">
      <c r="A153" s="128"/>
      <c r="F153" s="118"/>
      <c r="G153" s="118"/>
      <c r="H153" s="118"/>
      <c r="I153" s="118"/>
      <c r="J153" s="118"/>
      <c r="K153" s="118"/>
      <c r="L153" s="118"/>
    </row>
    <row r="154" spans="1:12" s="119" customFormat="1">
      <c r="A154" s="128"/>
      <c r="F154" s="118"/>
      <c r="G154" s="118"/>
      <c r="H154" s="118"/>
      <c r="I154" s="118"/>
      <c r="J154" s="118"/>
      <c r="K154" s="118"/>
      <c r="L154" s="118"/>
    </row>
    <row r="155" spans="1:12" s="119" customFormat="1">
      <c r="A155" s="128"/>
      <c r="F155" s="118"/>
      <c r="G155" s="118"/>
      <c r="H155" s="118"/>
      <c r="I155" s="118"/>
      <c r="J155" s="118"/>
      <c r="K155" s="118"/>
      <c r="L155" s="118"/>
    </row>
    <row r="156" spans="1:12" s="119" customFormat="1">
      <c r="A156" s="128"/>
      <c r="F156" s="118"/>
      <c r="G156" s="118"/>
      <c r="H156" s="118"/>
      <c r="I156" s="118"/>
      <c r="J156" s="118"/>
      <c r="K156" s="118"/>
      <c r="L156" s="118"/>
    </row>
    <row r="157" spans="1:12" s="119" customFormat="1">
      <c r="A157" s="128"/>
      <c r="F157" s="118"/>
      <c r="G157" s="118"/>
      <c r="H157" s="118"/>
      <c r="I157" s="118"/>
      <c r="J157" s="118"/>
      <c r="K157" s="118"/>
      <c r="L157" s="118"/>
    </row>
    <row r="158" spans="1:12" s="119" customFormat="1">
      <c r="A158" s="128"/>
      <c r="F158" s="118"/>
      <c r="G158" s="118"/>
      <c r="H158" s="118"/>
      <c r="I158" s="118"/>
      <c r="J158" s="118"/>
      <c r="K158" s="118"/>
      <c r="L158" s="118"/>
    </row>
    <row r="159" spans="1:12" s="119" customFormat="1">
      <c r="A159" s="128"/>
      <c r="F159" s="118"/>
      <c r="G159" s="118"/>
      <c r="H159" s="118"/>
      <c r="I159" s="118"/>
      <c r="J159" s="118"/>
      <c r="K159" s="118"/>
      <c r="L159" s="118"/>
    </row>
    <row r="160" spans="1:12" s="119" customFormat="1">
      <c r="A160" s="128"/>
      <c r="F160" s="118"/>
      <c r="G160" s="118"/>
      <c r="H160" s="118"/>
      <c r="I160" s="118"/>
      <c r="J160" s="118"/>
      <c r="K160" s="118"/>
      <c r="L160" s="118"/>
    </row>
    <row r="161" spans="1:12" s="119" customFormat="1">
      <c r="A161" s="128"/>
      <c r="F161" s="118"/>
      <c r="G161" s="118"/>
      <c r="H161" s="118"/>
      <c r="I161" s="118"/>
      <c r="J161" s="118"/>
      <c r="K161" s="118"/>
      <c r="L161" s="118"/>
    </row>
    <row r="162" spans="1:12" s="119" customFormat="1">
      <c r="A162" s="128"/>
      <c r="F162" s="118"/>
      <c r="G162" s="118"/>
      <c r="H162" s="118"/>
      <c r="I162" s="118"/>
      <c r="J162" s="118"/>
      <c r="K162" s="118"/>
      <c r="L162" s="118"/>
    </row>
    <row r="163" spans="1:12" s="119" customFormat="1">
      <c r="A163" s="128"/>
      <c r="F163" s="118"/>
      <c r="G163" s="118"/>
      <c r="H163" s="118"/>
      <c r="I163" s="118"/>
      <c r="J163" s="118"/>
      <c r="K163" s="118"/>
      <c r="L163" s="118"/>
    </row>
    <row r="164" spans="1:12" s="119" customFormat="1">
      <c r="A164" s="128"/>
      <c r="F164" s="118"/>
      <c r="G164" s="118"/>
      <c r="H164" s="118"/>
      <c r="I164" s="118"/>
      <c r="J164" s="118"/>
      <c r="K164" s="118"/>
      <c r="L164" s="118"/>
    </row>
    <row r="165" spans="1:12" s="119" customFormat="1">
      <c r="A165" s="128"/>
      <c r="F165" s="118"/>
      <c r="G165" s="118"/>
      <c r="H165" s="118"/>
      <c r="I165" s="118"/>
      <c r="J165" s="118"/>
      <c r="K165" s="118"/>
      <c r="L165" s="118"/>
    </row>
    <row r="166" spans="1:12" s="119" customFormat="1">
      <c r="A166" s="128"/>
      <c r="F166" s="118"/>
      <c r="G166" s="118"/>
      <c r="H166" s="118"/>
      <c r="I166" s="118"/>
      <c r="J166" s="118"/>
      <c r="K166" s="118"/>
      <c r="L166" s="118"/>
    </row>
    <row r="167" spans="1:12" s="119" customFormat="1">
      <c r="A167" s="128"/>
      <c r="F167" s="118"/>
      <c r="G167" s="118"/>
      <c r="H167" s="118"/>
      <c r="I167" s="118"/>
      <c r="J167" s="118"/>
      <c r="K167" s="118"/>
      <c r="L167" s="118"/>
    </row>
    <row r="168" spans="1:12" s="119" customFormat="1">
      <c r="A168" s="128"/>
      <c r="F168" s="118"/>
      <c r="G168" s="118"/>
      <c r="H168" s="118"/>
      <c r="I168" s="118"/>
      <c r="J168" s="118"/>
      <c r="K168" s="118"/>
      <c r="L168" s="118"/>
    </row>
    <row r="169" spans="1:12" s="119" customFormat="1">
      <c r="A169" s="128"/>
      <c r="F169" s="118"/>
      <c r="G169" s="118"/>
      <c r="H169" s="118"/>
      <c r="I169" s="118"/>
      <c r="J169" s="118"/>
      <c r="K169" s="118"/>
      <c r="L169" s="118"/>
    </row>
    <row r="170" spans="1:12" s="119" customFormat="1">
      <c r="A170" s="128"/>
      <c r="F170" s="118"/>
      <c r="G170" s="118"/>
      <c r="H170" s="118"/>
      <c r="I170" s="118"/>
      <c r="J170" s="118"/>
      <c r="K170" s="118"/>
      <c r="L170" s="118"/>
    </row>
    <row r="171" spans="1:12" s="119" customFormat="1">
      <c r="A171" s="128"/>
      <c r="F171" s="118"/>
      <c r="G171" s="118"/>
      <c r="H171" s="118"/>
      <c r="I171" s="118"/>
      <c r="J171" s="118"/>
      <c r="K171" s="118"/>
      <c r="L171" s="118"/>
    </row>
    <row r="172" spans="1:12" s="119" customFormat="1">
      <c r="A172" s="128"/>
      <c r="F172" s="118"/>
      <c r="G172" s="118"/>
      <c r="H172" s="118"/>
      <c r="I172" s="118"/>
      <c r="J172" s="118"/>
      <c r="K172" s="118"/>
      <c r="L172" s="118"/>
    </row>
    <row r="173" spans="1:12" s="119" customFormat="1">
      <c r="A173" s="128"/>
      <c r="F173" s="118"/>
      <c r="G173" s="118"/>
      <c r="H173" s="118"/>
      <c r="I173" s="118"/>
      <c r="J173" s="118"/>
      <c r="K173" s="118"/>
      <c r="L173" s="118"/>
    </row>
    <row r="174" spans="1:12" s="119" customFormat="1">
      <c r="A174" s="128"/>
      <c r="F174" s="118"/>
      <c r="G174" s="118"/>
      <c r="H174" s="118"/>
      <c r="I174" s="118"/>
      <c r="J174" s="118"/>
      <c r="K174" s="118"/>
      <c r="L174" s="118"/>
    </row>
    <row r="175" spans="1:12" s="119" customFormat="1">
      <c r="A175" s="128"/>
      <c r="F175" s="118"/>
      <c r="G175" s="118"/>
      <c r="H175" s="118"/>
      <c r="I175" s="118"/>
      <c r="J175" s="118"/>
      <c r="K175" s="118"/>
      <c r="L175" s="118"/>
    </row>
    <row r="176" spans="1:12" s="119" customFormat="1">
      <c r="A176" s="128"/>
      <c r="F176" s="118"/>
      <c r="G176" s="118"/>
      <c r="H176" s="118"/>
      <c r="I176" s="118"/>
      <c r="J176" s="118"/>
      <c r="K176" s="118"/>
      <c r="L176" s="118"/>
    </row>
    <row r="177" spans="1:12" s="119" customFormat="1">
      <c r="A177" s="128"/>
      <c r="F177" s="118"/>
      <c r="G177" s="118"/>
      <c r="H177" s="118"/>
      <c r="I177" s="118"/>
      <c r="J177" s="118"/>
      <c r="K177" s="118"/>
      <c r="L177" s="118"/>
    </row>
    <row r="178" spans="1:12" s="119" customFormat="1">
      <c r="A178" s="128"/>
      <c r="F178" s="118"/>
      <c r="G178" s="118"/>
      <c r="H178" s="118"/>
      <c r="I178" s="118"/>
      <c r="J178" s="118"/>
      <c r="K178" s="118"/>
      <c r="L178" s="118"/>
    </row>
    <row r="179" spans="1:12" s="119" customFormat="1">
      <c r="A179" s="128"/>
      <c r="F179" s="118"/>
      <c r="G179" s="118"/>
      <c r="H179" s="118"/>
      <c r="I179" s="118"/>
      <c r="J179" s="118"/>
      <c r="K179" s="118"/>
      <c r="L179" s="118"/>
    </row>
    <row r="180" spans="1:12" s="119" customFormat="1">
      <c r="A180" s="128"/>
      <c r="F180" s="118"/>
      <c r="G180" s="118"/>
      <c r="H180" s="118"/>
      <c r="I180" s="118"/>
      <c r="J180" s="118"/>
      <c r="K180" s="118"/>
      <c r="L180" s="118"/>
    </row>
    <row r="181" spans="1:12" s="119" customFormat="1">
      <c r="A181" s="128"/>
      <c r="F181" s="118"/>
      <c r="G181" s="118"/>
      <c r="H181" s="118"/>
      <c r="I181" s="118"/>
      <c r="J181" s="118"/>
      <c r="K181" s="118"/>
      <c r="L181" s="118"/>
    </row>
    <row r="182" spans="1:12" s="119" customFormat="1">
      <c r="A182" s="128"/>
      <c r="F182" s="118"/>
      <c r="G182" s="118"/>
      <c r="H182" s="118"/>
      <c r="I182" s="118"/>
      <c r="J182" s="118"/>
      <c r="K182" s="118"/>
      <c r="L182" s="118"/>
    </row>
    <row r="183" spans="1:12" s="119" customFormat="1">
      <c r="A183" s="128"/>
      <c r="F183" s="118"/>
      <c r="G183" s="118"/>
      <c r="H183" s="118"/>
      <c r="I183" s="118"/>
      <c r="J183" s="118"/>
      <c r="K183" s="118"/>
      <c r="L183" s="118"/>
    </row>
    <row r="184" spans="1:12" s="119" customFormat="1">
      <c r="A184" s="128"/>
      <c r="F184" s="118"/>
      <c r="G184" s="118"/>
      <c r="H184" s="118"/>
      <c r="I184" s="118"/>
      <c r="J184" s="118"/>
      <c r="K184" s="118"/>
      <c r="L184" s="118"/>
    </row>
    <row r="185" spans="1:12" s="119" customFormat="1">
      <c r="A185" s="128"/>
      <c r="F185" s="118"/>
      <c r="G185" s="118"/>
      <c r="H185" s="118"/>
      <c r="I185" s="118"/>
      <c r="J185" s="118"/>
      <c r="K185" s="118"/>
      <c r="L185" s="118"/>
    </row>
    <row r="186" spans="1:12" s="119" customFormat="1">
      <c r="A186" s="128"/>
      <c r="F186" s="118"/>
      <c r="G186" s="118"/>
      <c r="H186" s="118"/>
      <c r="I186" s="118"/>
      <c r="J186" s="118"/>
      <c r="K186" s="118"/>
      <c r="L186" s="118"/>
    </row>
    <row r="187" spans="1:12" s="119" customFormat="1">
      <c r="A187" s="128"/>
      <c r="F187" s="118"/>
      <c r="G187" s="118"/>
      <c r="H187" s="118"/>
      <c r="I187" s="118"/>
      <c r="J187" s="118"/>
      <c r="K187" s="118"/>
      <c r="L187" s="118"/>
    </row>
    <row r="188" spans="1:12" s="119" customFormat="1">
      <c r="A188" s="128"/>
      <c r="F188" s="118"/>
      <c r="G188" s="118"/>
      <c r="H188" s="118"/>
      <c r="I188" s="118"/>
      <c r="J188" s="118"/>
      <c r="K188" s="118"/>
      <c r="L188" s="118"/>
    </row>
    <row r="189" spans="1:12" s="119" customFormat="1">
      <c r="A189" s="128"/>
      <c r="F189" s="118"/>
      <c r="G189" s="118"/>
      <c r="H189" s="118"/>
      <c r="I189" s="118"/>
      <c r="J189" s="118"/>
      <c r="K189" s="118"/>
      <c r="L189" s="118"/>
    </row>
    <row r="190" spans="1:12" s="119" customFormat="1">
      <c r="A190" s="128"/>
      <c r="F190" s="118"/>
      <c r="G190" s="118"/>
      <c r="H190" s="118"/>
      <c r="I190" s="118"/>
      <c r="J190" s="118"/>
      <c r="K190" s="118"/>
      <c r="L190" s="118"/>
    </row>
    <row r="191" spans="1:12" s="119" customFormat="1">
      <c r="A191" s="128"/>
      <c r="F191" s="118"/>
      <c r="G191" s="118"/>
      <c r="H191" s="118"/>
      <c r="I191" s="118"/>
      <c r="J191" s="118"/>
      <c r="K191" s="118"/>
      <c r="L191" s="118"/>
    </row>
    <row r="192" spans="1:12" s="119" customFormat="1">
      <c r="A192" s="128"/>
      <c r="F192" s="118"/>
      <c r="G192" s="118"/>
      <c r="H192" s="118"/>
      <c r="I192" s="118"/>
      <c r="J192" s="118"/>
      <c r="K192" s="118"/>
      <c r="L192" s="118"/>
    </row>
    <row r="193" spans="1:12" s="119" customFormat="1">
      <c r="A193" s="128"/>
      <c r="F193" s="118"/>
      <c r="G193" s="118"/>
      <c r="H193" s="118"/>
      <c r="I193" s="118"/>
      <c r="J193" s="118"/>
      <c r="K193" s="118"/>
      <c r="L193" s="118"/>
    </row>
    <row r="194" spans="1:12" s="119" customFormat="1">
      <c r="A194" s="128"/>
      <c r="F194" s="118"/>
      <c r="G194" s="118"/>
      <c r="H194" s="118"/>
      <c r="I194" s="118"/>
      <c r="J194" s="118"/>
      <c r="K194" s="118"/>
      <c r="L194" s="118"/>
    </row>
    <row r="195" spans="1:12" s="119" customFormat="1">
      <c r="A195" s="128"/>
      <c r="F195" s="118"/>
      <c r="G195" s="118"/>
      <c r="H195" s="118"/>
      <c r="I195" s="118"/>
      <c r="J195" s="118"/>
      <c r="K195" s="118"/>
      <c r="L195" s="118"/>
    </row>
    <row r="196" spans="1:12" s="119" customFormat="1">
      <c r="A196" s="128"/>
      <c r="F196" s="118"/>
      <c r="G196" s="118"/>
      <c r="H196" s="118"/>
      <c r="I196" s="118"/>
      <c r="J196" s="118"/>
      <c r="K196" s="118"/>
      <c r="L196" s="118"/>
    </row>
    <row r="197" spans="1:12" s="119" customFormat="1">
      <c r="A197" s="128"/>
      <c r="F197" s="118"/>
      <c r="G197" s="118"/>
      <c r="H197" s="118"/>
      <c r="I197" s="118"/>
      <c r="J197" s="118"/>
      <c r="K197" s="118"/>
      <c r="L197" s="118"/>
    </row>
    <row r="198" spans="1:12" s="119" customFormat="1">
      <c r="A198" s="128"/>
      <c r="F198" s="118"/>
      <c r="G198" s="118"/>
      <c r="H198" s="118"/>
      <c r="I198" s="118"/>
      <c r="J198" s="118"/>
      <c r="K198" s="118"/>
      <c r="L198" s="118"/>
    </row>
    <row r="199" spans="1:12" s="119" customFormat="1">
      <c r="A199" s="128"/>
      <c r="F199" s="118"/>
      <c r="G199" s="118"/>
      <c r="H199" s="118"/>
      <c r="I199" s="118"/>
      <c r="J199" s="118"/>
      <c r="K199" s="118"/>
      <c r="L199" s="118"/>
    </row>
  </sheetData>
  <mergeCells count="14">
    <mergeCell ref="C49:F49"/>
    <mergeCell ref="H49:J49"/>
    <mergeCell ref="A6:J6"/>
    <mergeCell ref="A19:J19"/>
    <mergeCell ref="C47:F47"/>
    <mergeCell ref="H47:J47"/>
    <mergeCell ref="A1:J1"/>
    <mergeCell ref="A3:A4"/>
    <mergeCell ref="B3:B4"/>
    <mergeCell ref="C3:C4"/>
    <mergeCell ref="D3:D4"/>
    <mergeCell ref="E3:E4"/>
    <mergeCell ref="F3:F4"/>
    <mergeCell ref="G3:J3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5" fitToHeight="2" orientation="landscape" verticalDpi="300" r:id="rId1"/>
  <headerFooter alignWithMargins="0"/>
  <rowBreaks count="1" manualBreakCount="1">
    <brk id="24" max="9" man="1"/>
  </rowBreaks>
  <ignoredErrors>
    <ignoredError sqref="F8 F20 F30 F35 F40 F4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R107"/>
  <sheetViews>
    <sheetView view="pageBreakPreview" zoomScale="90" zoomScaleNormal="55" zoomScaleSheetLayoutView="90" workbookViewId="0">
      <selection activeCell="G21" sqref="G21"/>
    </sheetView>
  </sheetViews>
  <sheetFormatPr defaultRowHeight="15.75"/>
  <cols>
    <col min="1" max="1" width="57.140625" style="6" customWidth="1"/>
    <col min="2" max="10" width="12.42578125" style="6" customWidth="1"/>
    <col min="11" max="16384" width="9.140625" style="6"/>
  </cols>
  <sheetData>
    <row r="1" spans="1:10">
      <c r="A1" s="259" t="s">
        <v>322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>
      <c r="A3" s="280" t="s">
        <v>187</v>
      </c>
      <c r="B3" s="275" t="s">
        <v>0</v>
      </c>
      <c r="C3" s="275" t="s">
        <v>32</v>
      </c>
      <c r="D3" s="275" t="s">
        <v>63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</row>
    <row r="4" spans="1:10">
      <c r="A4" s="281"/>
      <c r="B4" s="275"/>
      <c r="C4" s="275"/>
      <c r="D4" s="275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</row>
    <row r="5" spans="1:10">
      <c r="A5" s="29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</row>
    <row r="6" spans="1:10" s="132" customFormat="1">
      <c r="A6" s="129" t="s">
        <v>128</v>
      </c>
      <c r="B6" s="129"/>
      <c r="C6" s="130"/>
      <c r="D6" s="130"/>
      <c r="E6" s="130"/>
      <c r="F6" s="130"/>
      <c r="G6" s="130"/>
      <c r="H6" s="130"/>
      <c r="I6" s="130"/>
      <c r="J6" s="131"/>
    </row>
    <row r="7" spans="1:10" ht="31.5">
      <c r="A7" s="133" t="s">
        <v>279</v>
      </c>
      <c r="B7" s="134">
        <v>3000</v>
      </c>
      <c r="C7" s="58">
        <f>SUM(C8:C13,C17)</f>
        <v>139853</v>
      </c>
      <c r="D7" s="58">
        <f>SUM(D8:D13,D17)</f>
        <v>0</v>
      </c>
      <c r="E7" s="58">
        <f>SUM(E8:E13,E17)</f>
        <v>0</v>
      </c>
      <c r="F7" s="59">
        <f t="shared" ref="F7:F18" si="0">SUM(G7:J7)</f>
        <v>171266</v>
      </c>
      <c r="G7" s="59">
        <f>SUM(G8:G13,G17)</f>
        <v>35467.300000000003</v>
      </c>
      <c r="H7" s="59">
        <f>SUM(H8:H13,H17)</f>
        <v>37176.799999999996</v>
      </c>
      <c r="I7" s="59">
        <f>SUM(I8:I13,I17)</f>
        <v>35022</v>
      </c>
      <c r="J7" s="59">
        <f>SUM(J8:J13,J17)</f>
        <v>63599.9</v>
      </c>
    </row>
    <row r="8" spans="1:10">
      <c r="A8" s="30" t="s">
        <v>368</v>
      </c>
      <c r="B8" s="43">
        <v>3010</v>
      </c>
      <c r="C8" s="55">
        <v>104884</v>
      </c>
      <c r="D8" s="55"/>
      <c r="E8" s="55"/>
      <c r="F8" s="56">
        <f t="shared" si="0"/>
        <v>152797.59999999998</v>
      </c>
      <c r="G8" s="56">
        <v>30135.5</v>
      </c>
      <c r="H8" s="56">
        <v>31429.7</v>
      </c>
      <c r="I8" s="56">
        <v>31423.7</v>
      </c>
      <c r="J8" s="56">
        <v>59808.7</v>
      </c>
    </row>
    <row r="9" spans="1:10">
      <c r="A9" s="30" t="s">
        <v>280</v>
      </c>
      <c r="B9" s="43">
        <v>3020</v>
      </c>
      <c r="C9" s="55"/>
      <c r="D9" s="55"/>
      <c r="E9" s="55"/>
      <c r="F9" s="55">
        <f t="shared" si="0"/>
        <v>0</v>
      </c>
      <c r="G9" s="55"/>
      <c r="H9" s="55"/>
      <c r="I9" s="55"/>
      <c r="J9" s="55"/>
    </row>
    <row r="10" spans="1:10">
      <c r="A10" s="30" t="s">
        <v>281</v>
      </c>
      <c r="B10" s="43">
        <v>3021</v>
      </c>
      <c r="C10" s="55"/>
      <c r="D10" s="55"/>
      <c r="E10" s="55"/>
      <c r="F10" s="55">
        <f t="shared" si="0"/>
        <v>0</v>
      </c>
      <c r="G10" s="55"/>
      <c r="H10" s="55"/>
      <c r="I10" s="55"/>
      <c r="J10" s="55"/>
    </row>
    <row r="11" spans="1:10" ht="63">
      <c r="A11" s="30" t="s">
        <v>437</v>
      </c>
      <c r="B11" s="43">
        <v>3030</v>
      </c>
      <c r="C11" s="55">
        <v>17499</v>
      </c>
      <c r="D11" s="55"/>
      <c r="E11" s="55"/>
      <c r="F11" s="56">
        <f t="shared" si="0"/>
        <v>10051.9</v>
      </c>
      <c r="G11" s="56">
        <v>3000</v>
      </c>
      <c r="H11" s="56">
        <v>3500</v>
      </c>
      <c r="I11" s="56">
        <v>1400</v>
      </c>
      <c r="J11" s="56">
        <v>2151.9</v>
      </c>
    </row>
    <row r="12" spans="1:10">
      <c r="A12" s="30" t="s">
        <v>282</v>
      </c>
      <c r="B12" s="43">
        <v>3040</v>
      </c>
      <c r="C12" s="55"/>
      <c r="D12" s="55"/>
      <c r="E12" s="55"/>
      <c r="F12" s="55">
        <f t="shared" si="0"/>
        <v>0</v>
      </c>
      <c r="G12" s="55"/>
      <c r="H12" s="55"/>
      <c r="I12" s="55"/>
      <c r="J12" s="55"/>
    </row>
    <row r="13" spans="1:10" ht="31.5">
      <c r="A13" s="30" t="s">
        <v>92</v>
      </c>
      <c r="B13" s="43">
        <v>3050</v>
      </c>
      <c r="C13" s="55">
        <f>SUM(C14:C16)</f>
        <v>0</v>
      </c>
      <c r="D13" s="55">
        <f>SUM(D14:D16)</f>
        <v>0</v>
      </c>
      <c r="E13" s="55">
        <f>SUM(E14:E16)</f>
        <v>0</v>
      </c>
      <c r="F13" s="55">
        <f t="shared" si="0"/>
        <v>0</v>
      </c>
      <c r="G13" s="55">
        <f>SUM(G14:G16)</f>
        <v>0</v>
      </c>
      <c r="H13" s="55">
        <f>SUM(H14:H16)</f>
        <v>0</v>
      </c>
      <c r="I13" s="55">
        <f>SUM(I14:I16)</f>
        <v>0</v>
      </c>
      <c r="J13" s="55">
        <f>SUM(J14:J16)</f>
        <v>0</v>
      </c>
    </row>
    <row r="14" spans="1:10">
      <c r="A14" s="30" t="s">
        <v>90</v>
      </c>
      <c r="B14" s="53">
        <v>3051</v>
      </c>
      <c r="C14" s="55"/>
      <c r="D14" s="55"/>
      <c r="E14" s="55"/>
      <c r="F14" s="55">
        <f t="shared" si="0"/>
        <v>0</v>
      </c>
      <c r="G14" s="55"/>
      <c r="H14" s="55"/>
      <c r="I14" s="55"/>
      <c r="J14" s="55"/>
    </row>
    <row r="15" spans="1:10">
      <c r="A15" s="30" t="s">
        <v>93</v>
      </c>
      <c r="B15" s="53">
        <v>3052</v>
      </c>
      <c r="C15" s="55"/>
      <c r="D15" s="55"/>
      <c r="E15" s="55"/>
      <c r="F15" s="55">
        <f t="shared" si="0"/>
        <v>0</v>
      </c>
      <c r="G15" s="55"/>
      <c r="H15" s="55"/>
      <c r="I15" s="55"/>
      <c r="J15" s="55"/>
    </row>
    <row r="16" spans="1:10">
      <c r="A16" s="30" t="s">
        <v>110</v>
      </c>
      <c r="B16" s="53">
        <v>3053</v>
      </c>
      <c r="C16" s="55"/>
      <c r="D16" s="55"/>
      <c r="E16" s="55"/>
      <c r="F16" s="55">
        <f t="shared" si="0"/>
        <v>0</v>
      </c>
      <c r="G16" s="55"/>
      <c r="H16" s="55"/>
      <c r="I16" s="55"/>
      <c r="J16" s="55"/>
    </row>
    <row r="17" spans="1:18">
      <c r="A17" s="30" t="s">
        <v>438</v>
      </c>
      <c r="B17" s="43">
        <v>3060</v>
      </c>
      <c r="C17" s="55">
        <v>17470</v>
      </c>
      <c r="D17" s="55"/>
      <c r="E17" s="55"/>
      <c r="F17" s="56">
        <f t="shared" si="0"/>
        <v>8416.5</v>
      </c>
      <c r="G17" s="56">
        <v>2331.8000000000002</v>
      </c>
      <c r="H17" s="56">
        <v>2247.1</v>
      </c>
      <c r="I17" s="56">
        <v>2198.3000000000002</v>
      </c>
      <c r="J17" s="56">
        <v>1639.3</v>
      </c>
    </row>
    <row r="18" spans="1:18">
      <c r="A18" s="98" t="s">
        <v>283</v>
      </c>
      <c r="B18" s="99">
        <v>3100</v>
      </c>
      <c r="C18" s="58"/>
      <c r="D18" s="59">
        <f>SUM(D19:D21,D25,D35,D36)</f>
        <v>-22189.919999999998</v>
      </c>
      <c r="E18" s="58">
        <f>SUM(E19:E21,E25,E35,E36)</f>
        <v>0</v>
      </c>
      <c r="F18" s="59">
        <f t="shared" si="0"/>
        <v>-171266</v>
      </c>
      <c r="G18" s="59">
        <f>SUM(G19:G21,G25,G35,G36)</f>
        <v>-35467.300000000003</v>
      </c>
      <c r="H18" s="59">
        <f>SUM(H19:H21,H25,H35,H36)</f>
        <v>-37176.800000000003</v>
      </c>
      <c r="I18" s="59">
        <f>SUM(I19:I21,I25,I35,I36)</f>
        <v>-35022</v>
      </c>
      <c r="J18" s="59">
        <f>SUM(J19:J21,J25,J35,J36)</f>
        <v>-63599.900000000009</v>
      </c>
    </row>
    <row r="19" spans="1:18">
      <c r="A19" s="30" t="s">
        <v>284</v>
      </c>
      <c r="B19" s="43">
        <v>3110</v>
      </c>
      <c r="C19" s="55">
        <v>-63999</v>
      </c>
      <c r="D19" s="55"/>
      <c r="E19" s="55"/>
      <c r="F19" s="56">
        <f>SUM(G19:J19)</f>
        <v>-136185.79999999999</v>
      </c>
      <c r="G19" s="56">
        <v>-27642.3</v>
      </c>
      <c r="H19" s="56">
        <v>-28901</v>
      </c>
      <c r="I19" s="56">
        <v>-26746.2</v>
      </c>
      <c r="J19" s="56">
        <v>-52896.3</v>
      </c>
    </row>
    <row r="20" spans="1:18">
      <c r="A20" s="30" t="s">
        <v>285</v>
      </c>
      <c r="B20" s="43">
        <v>3120</v>
      </c>
      <c r="C20" s="55"/>
      <c r="D20" s="55"/>
      <c r="E20" s="55"/>
      <c r="F20" s="55">
        <f>SUM(G20:J20)</f>
        <v>0</v>
      </c>
      <c r="G20" s="55"/>
      <c r="H20" s="55"/>
      <c r="I20" s="55"/>
      <c r="J20" s="55"/>
    </row>
    <row r="21" spans="1:18" ht="31.5">
      <c r="A21" s="30" t="s">
        <v>91</v>
      </c>
      <c r="B21" s="43">
        <v>3130</v>
      </c>
      <c r="C21" s="55">
        <f>SUM(C22:C24)</f>
        <v>0</v>
      </c>
      <c r="D21" s="55">
        <f>SUM(D22:D24)</f>
        <v>0</v>
      </c>
      <c r="E21" s="55">
        <f>SUM(E22:E24)</f>
        <v>0</v>
      </c>
      <c r="F21" s="55">
        <f>SUM(G21:J21)</f>
        <v>0</v>
      </c>
      <c r="G21" s="55">
        <f>SUM(G22:G24)</f>
        <v>0</v>
      </c>
      <c r="H21" s="55">
        <f>SUM(H22:H24)</f>
        <v>0</v>
      </c>
      <c r="I21" s="55">
        <f>SUM(I22:I24)</f>
        <v>0</v>
      </c>
      <c r="J21" s="55">
        <f>SUM(J22:J24)</f>
        <v>0</v>
      </c>
    </row>
    <row r="22" spans="1:18">
      <c r="A22" s="30" t="s">
        <v>90</v>
      </c>
      <c r="B22" s="53">
        <v>3131</v>
      </c>
      <c r="C22" s="55" t="s">
        <v>229</v>
      </c>
      <c r="D22" s="55" t="s">
        <v>229</v>
      </c>
      <c r="E22" s="55" t="s">
        <v>229</v>
      </c>
      <c r="F22" s="55">
        <f t="shared" ref="F22:F39" si="1">SUM(G22:J22)</f>
        <v>0</v>
      </c>
      <c r="G22" s="55" t="s">
        <v>229</v>
      </c>
      <c r="H22" s="55" t="s">
        <v>229</v>
      </c>
      <c r="I22" s="55" t="s">
        <v>229</v>
      </c>
      <c r="J22" s="55" t="s">
        <v>229</v>
      </c>
    </row>
    <row r="23" spans="1:18">
      <c r="A23" s="30" t="s">
        <v>93</v>
      </c>
      <c r="B23" s="53">
        <v>3132</v>
      </c>
      <c r="C23" s="55" t="s">
        <v>229</v>
      </c>
      <c r="D23" s="55" t="s">
        <v>229</v>
      </c>
      <c r="E23" s="55" t="s">
        <v>229</v>
      </c>
      <c r="F23" s="55">
        <f t="shared" si="1"/>
        <v>0</v>
      </c>
      <c r="G23" s="55" t="s">
        <v>229</v>
      </c>
      <c r="H23" s="55" t="s">
        <v>229</v>
      </c>
      <c r="I23" s="55" t="s">
        <v>229</v>
      </c>
      <c r="J23" s="55" t="s">
        <v>229</v>
      </c>
    </row>
    <row r="24" spans="1:18">
      <c r="A24" s="30" t="s">
        <v>110</v>
      </c>
      <c r="B24" s="53">
        <v>3133</v>
      </c>
      <c r="C24" s="55" t="s">
        <v>229</v>
      </c>
      <c r="D24" s="55" t="s">
        <v>229</v>
      </c>
      <c r="E24" s="55" t="s">
        <v>229</v>
      </c>
      <c r="F24" s="55">
        <f t="shared" si="1"/>
        <v>0</v>
      </c>
      <c r="G24" s="55" t="s">
        <v>229</v>
      </c>
      <c r="H24" s="55" t="s">
        <v>229</v>
      </c>
      <c r="I24" s="55" t="s">
        <v>229</v>
      </c>
      <c r="J24" s="55" t="s">
        <v>229</v>
      </c>
    </row>
    <row r="25" spans="1:18" ht="31.5">
      <c r="A25" s="30" t="s">
        <v>286</v>
      </c>
      <c r="B25" s="43">
        <v>3140</v>
      </c>
      <c r="C25" s="55">
        <f>SUM(C26:C31,C34)</f>
        <v>-40087</v>
      </c>
      <c r="D25" s="56">
        <f>SUM(D26:D31,D34)</f>
        <v>-22189.919999999998</v>
      </c>
      <c r="E25" s="55">
        <f>SUM(E26:E31,E34)</f>
        <v>0</v>
      </c>
      <c r="F25" s="56">
        <f t="shared" si="1"/>
        <v>-35080.199999999997</v>
      </c>
      <c r="G25" s="56">
        <f>SUM(G26:G31,G34)</f>
        <v>-7825</v>
      </c>
      <c r="H25" s="56">
        <f>SUM(H26:H31)</f>
        <v>-8275.7999999999993</v>
      </c>
      <c r="I25" s="56">
        <f>SUM(I26:I31,I34)</f>
        <v>-8275.7999999999993</v>
      </c>
      <c r="J25" s="56">
        <f>SUM(J26:J31,J34)</f>
        <v>-10703.600000000002</v>
      </c>
    </row>
    <row r="26" spans="1:18">
      <c r="A26" s="30" t="s">
        <v>287</v>
      </c>
      <c r="B26" s="53">
        <v>3141</v>
      </c>
      <c r="C26" s="55"/>
      <c r="D26" s="55"/>
      <c r="E26" s="55"/>
      <c r="F26" s="56">
        <f t="shared" si="1"/>
        <v>0</v>
      </c>
      <c r="G26" s="56" t="s">
        <v>229</v>
      </c>
      <c r="H26" s="56" t="s">
        <v>229</v>
      </c>
      <c r="I26" s="56" t="s">
        <v>229</v>
      </c>
      <c r="J26" s="56" t="s">
        <v>229</v>
      </c>
    </row>
    <row r="27" spans="1:18">
      <c r="A27" s="30" t="s">
        <v>288</v>
      </c>
      <c r="B27" s="53">
        <v>3142</v>
      </c>
      <c r="C27" s="55"/>
      <c r="D27" s="55"/>
      <c r="E27" s="55"/>
      <c r="F27" s="56">
        <f t="shared" si="1"/>
        <v>0</v>
      </c>
      <c r="G27" s="56">
        <v>0</v>
      </c>
      <c r="H27" s="56"/>
      <c r="I27" s="56"/>
      <c r="J27" s="56"/>
    </row>
    <row r="28" spans="1:18">
      <c r="A28" s="30" t="s">
        <v>388</v>
      </c>
      <c r="B28" s="53">
        <v>3143</v>
      </c>
      <c r="C28" s="56">
        <v>-840.8</v>
      </c>
      <c r="D28" s="56">
        <v>-802.91</v>
      </c>
      <c r="E28" s="55"/>
      <c r="F28" s="56">
        <v>-1268</v>
      </c>
      <c r="G28" s="55">
        <v>-300</v>
      </c>
      <c r="H28" s="55">
        <v>-300</v>
      </c>
      <c r="I28" s="55">
        <v>-300</v>
      </c>
      <c r="J28" s="55">
        <f>F28-G28-H28-I28</f>
        <v>-368</v>
      </c>
    </row>
    <row r="29" spans="1:18">
      <c r="A29" s="30" t="s">
        <v>387</v>
      </c>
      <c r="B29" s="53">
        <v>3144</v>
      </c>
      <c r="C29" s="56">
        <v>-10090.1</v>
      </c>
      <c r="D29" s="56">
        <v>-11529.21</v>
      </c>
      <c r="E29" s="55"/>
      <c r="F29" s="56">
        <v>-18596.7</v>
      </c>
      <c r="G29" s="55">
        <v>-4125</v>
      </c>
      <c r="H29" s="55">
        <v>-4375.8</v>
      </c>
      <c r="I29" s="55">
        <v>-4375.8</v>
      </c>
      <c r="J29" s="55">
        <f t="shared" ref="J29:J30" si="2">F29-G29-H29-I29</f>
        <v>-5720.1000000000013</v>
      </c>
      <c r="N29" s="35"/>
      <c r="O29" s="35"/>
      <c r="P29" s="35"/>
      <c r="Q29" s="35"/>
      <c r="R29" s="35"/>
    </row>
    <row r="30" spans="1:18">
      <c r="A30" s="30" t="s">
        <v>83</v>
      </c>
      <c r="B30" s="53">
        <v>3145</v>
      </c>
      <c r="C30" s="55">
        <v>-29156.1</v>
      </c>
      <c r="D30" s="56">
        <v>-9857.7999999999993</v>
      </c>
      <c r="E30" s="55"/>
      <c r="F30" s="56">
        <v>-15215.5</v>
      </c>
      <c r="G30" s="55">
        <v>-3400</v>
      </c>
      <c r="H30" s="55">
        <v>-3600</v>
      </c>
      <c r="I30" s="55">
        <v>-3600</v>
      </c>
      <c r="J30" s="55">
        <f t="shared" si="2"/>
        <v>-4615.5</v>
      </c>
      <c r="N30" s="35"/>
      <c r="O30" s="35"/>
      <c r="P30" s="35"/>
      <c r="Q30" s="35"/>
      <c r="R30" s="35"/>
    </row>
    <row r="31" spans="1:18">
      <c r="A31" s="30" t="s">
        <v>289</v>
      </c>
      <c r="B31" s="53">
        <v>3146</v>
      </c>
      <c r="C31" s="55">
        <f>SUM(C32,C33)</f>
        <v>0</v>
      </c>
      <c r="D31" s="55">
        <f>SUM(D32,D33)</f>
        <v>0</v>
      </c>
      <c r="E31" s="55">
        <f>SUM(E32,E33)</f>
        <v>0</v>
      </c>
      <c r="F31" s="55">
        <f>SUM(G31:J31)</f>
        <v>0</v>
      </c>
      <c r="G31" s="55">
        <f>SUM(G32,G33)</f>
        <v>0</v>
      </c>
      <c r="H31" s="55">
        <f>SUM(H32,H33)</f>
        <v>0</v>
      </c>
      <c r="I31" s="55">
        <f>SUM(I32,I33)</f>
        <v>0</v>
      </c>
      <c r="J31" s="55">
        <f>SUM(J32,J33)</f>
        <v>0</v>
      </c>
      <c r="N31" s="20"/>
      <c r="O31" s="20"/>
      <c r="P31" s="20"/>
      <c r="Q31" s="20"/>
      <c r="R31" s="35"/>
    </row>
    <row r="32" spans="1:18" ht="31.5">
      <c r="A32" s="30" t="s">
        <v>290</v>
      </c>
      <c r="B32" s="53" t="s">
        <v>291</v>
      </c>
      <c r="C32" s="55" t="s">
        <v>229</v>
      </c>
      <c r="D32" s="55" t="s">
        <v>229</v>
      </c>
      <c r="E32" s="55" t="s">
        <v>229</v>
      </c>
      <c r="F32" s="55">
        <f t="shared" si="1"/>
        <v>0</v>
      </c>
      <c r="G32" s="55" t="s">
        <v>229</v>
      </c>
      <c r="H32" s="55" t="s">
        <v>229</v>
      </c>
      <c r="I32" s="55" t="s">
        <v>229</v>
      </c>
      <c r="J32" s="55" t="s">
        <v>229</v>
      </c>
      <c r="N32" s="35"/>
      <c r="O32" s="35"/>
      <c r="P32" s="35"/>
      <c r="Q32" s="35"/>
      <c r="R32" s="35"/>
    </row>
    <row r="33" spans="1:18" ht="47.25">
      <c r="A33" s="30" t="s">
        <v>292</v>
      </c>
      <c r="B33" s="53" t="s">
        <v>293</v>
      </c>
      <c r="C33" s="55" t="s">
        <v>229</v>
      </c>
      <c r="D33" s="55" t="s">
        <v>229</v>
      </c>
      <c r="E33" s="55" t="s">
        <v>229</v>
      </c>
      <c r="F33" s="55">
        <f t="shared" si="1"/>
        <v>0</v>
      </c>
      <c r="G33" s="55" t="s">
        <v>229</v>
      </c>
      <c r="H33" s="55" t="s">
        <v>229</v>
      </c>
      <c r="I33" s="55" t="s">
        <v>229</v>
      </c>
      <c r="J33" s="55" t="s">
        <v>229</v>
      </c>
      <c r="N33" s="35"/>
      <c r="O33" s="35"/>
      <c r="P33" s="35"/>
      <c r="Q33" s="35"/>
      <c r="R33" s="35"/>
    </row>
    <row r="34" spans="1:18" ht="31.5">
      <c r="A34" s="30" t="s">
        <v>465</v>
      </c>
      <c r="B34" s="53">
        <v>3150</v>
      </c>
      <c r="C34" s="55" t="s">
        <v>229</v>
      </c>
      <c r="D34" s="55" t="s">
        <v>229</v>
      </c>
      <c r="E34" s="55" t="s">
        <v>229</v>
      </c>
      <c r="F34" s="55">
        <f t="shared" si="1"/>
        <v>0</v>
      </c>
      <c r="G34" s="55"/>
      <c r="H34" s="55" t="s">
        <v>229</v>
      </c>
      <c r="I34" s="55" t="s">
        <v>229</v>
      </c>
      <c r="J34" s="55" t="s">
        <v>229</v>
      </c>
    </row>
    <row r="35" spans="1:18" ht="31.5">
      <c r="A35" s="30" t="s">
        <v>466</v>
      </c>
      <c r="B35" s="43">
        <v>3160</v>
      </c>
      <c r="C35" s="55" t="s">
        <v>229</v>
      </c>
      <c r="D35" s="55" t="s">
        <v>229</v>
      </c>
      <c r="E35" s="55" t="s">
        <v>229</v>
      </c>
      <c r="F35" s="55">
        <f t="shared" si="1"/>
        <v>0</v>
      </c>
      <c r="G35" s="55"/>
      <c r="H35" s="55"/>
      <c r="I35" s="55"/>
      <c r="J35" s="55"/>
    </row>
    <row r="36" spans="1:18" ht="94.5">
      <c r="A36" s="30" t="s">
        <v>467</v>
      </c>
      <c r="B36" s="43">
        <v>3170</v>
      </c>
      <c r="C36" s="55">
        <v>-11672</v>
      </c>
      <c r="D36" s="55"/>
      <c r="E36" s="55" t="s">
        <v>229</v>
      </c>
      <c r="F36" s="55">
        <f t="shared" si="1"/>
        <v>0</v>
      </c>
      <c r="G36" s="55"/>
      <c r="H36" s="55"/>
      <c r="I36" s="55"/>
      <c r="J36" s="55"/>
    </row>
    <row r="37" spans="1:18">
      <c r="A37" s="98" t="s">
        <v>243</v>
      </c>
      <c r="B37" s="99">
        <v>3195</v>
      </c>
      <c r="C37" s="58">
        <v>24095</v>
      </c>
      <c r="D37" s="59">
        <f>SUM(D7,D18)</f>
        <v>-22189.919999999998</v>
      </c>
      <c r="E37" s="58">
        <f>SUM(E7,E18)</f>
        <v>0</v>
      </c>
      <c r="F37" s="59">
        <f t="shared" si="1"/>
        <v>0</v>
      </c>
      <c r="G37" s="59">
        <f>SUM(G7,G18)</f>
        <v>0</v>
      </c>
      <c r="H37" s="59">
        <f>SUM(H7,H18)</f>
        <v>0</v>
      </c>
      <c r="I37" s="59">
        <f>SUM(I7,I18)</f>
        <v>0</v>
      </c>
      <c r="J37" s="59">
        <f>SUM(J7,J18)</f>
        <v>0</v>
      </c>
    </row>
    <row r="38" spans="1:18" ht="30.75" customHeight="1">
      <c r="A38" s="129" t="s">
        <v>129</v>
      </c>
      <c r="B38" s="129"/>
      <c r="C38" s="130"/>
      <c r="D38" s="130"/>
      <c r="E38" s="130"/>
      <c r="F38" s="130"/>
      <c r="G38" s="130"/>
      <c r="H38" s="130"/>
      <c r="I38" s="130"/>
      <c r="J38" s="131"/>
    </row>
    <row r="39" spans="1:18" ht="31.5">
      <c r="A39" s="133" t="s">
        <v>294</v>
      </c>
      <c r="B39" s="134">
        <v>3200</v>
      </c>
      <c r="C39" s="58">
        <f>SUM(C40:C43)</f>
        <v>0</v>
      </c>
      <c r="D39" s="58">
        <f>SUM(D40:D43)</f>
        <v>0</v>
      </c>
      <c r="E39" s="58">
        <f>SUM(E40:E43)</f>
        <v>0</v>
      </c>
      <c r="F39" s="58">
        <f t="shared" si="1"/>
        <v>0</v>
      </c>
      <c r="G39" s="58">
        <f>SUM(G40:G43)</f>
        <v>0</v>
      </c>
      <c r="H39" s="58">
        <f>SUM(H40:H43)</f>
        <v>0</v>
      </c>
      <c r="I39" s="58">
        <f>SUM(I40:I43)</f>
        <v>0</v>
      </c>
      <c r="J39" s="58">
        <f>SUM(J40:J43)</f>
        <v>0</v>
      </c>
    </row>
    <row r="40" spans="1:18">
      <c r="A40" s="30" t="s">
        <v>295</v>
      </c>
      <c r="B40" s="53">
        <v>3210</v>
      </c>
      <c r="C40" s="55"/>
      <c r="D40" s="55"/>
      <c r="E40" s="55"/>
      <c r="F40" s="55">
        <f>SUM(G40:J40)</f>
        <v>0</v>
      </c>
      <c r="G40" s="55"/>
      <c r="H40" s="55"/>
      <c r="I40" s="55"/>
      <c r="J40" s="55"/>
    </row>
    <row r="41" spans="1:18">
      <c r="A41" s="30" t="s">
        <v>296</v>
      </c>
      <c r="B41" s="43">
        <v>3220</v>
      </c>
      <c r="C41" s="55"/>
      <c r="D41" s="55"/>
      <c r="E41" s="55"/>
      <c r="F41" s="55">
        <f>SUM(G41:J41)</f>
        <v>0</v>
      </c>
      <c r="G41" s="55"/>
      <c r="H41" s="55"/>
      <c r="I41" s="55"/>
      <c r="J41" s="55"/>
    </row>
    <row r="42" spans="1:18">
      <c r="A42" s="30" t="s">
        <v>53</v>
      </c>
      <c r="B42" s="43">
        <v>3230</v>
      </c>
      <c r="C42" s="55"/>
      <c r="D42" s="55"/>
      <c r="E42" s="55"/>
      <c r="F42" s="55">
        <f>SUM(G42:J42)</f>
        <v>0</v>
      </c>
      <c r="G42" s="55"/>
      <c r="H42" s="55"/>
      <c r="I42" s="55"/>
      <c r="J42" s="55"/>
    </row>
    <row r="43" spans="1:18">
      <c r="A43" s="30" t="s">
        <v>468</v>
      </c>
      <c r="B43" s="43">
        <v>3240</v>
      </c>
      <c r="C43" s="55"/>
      <c r="D43" s="55"/>
      <c r="E43" s="55"/>
      <c r="F43" s="55"/>
      <c r="G43" s="55"/>
      <c r="H43" s="55"/>
      <c r="I43" s="55"/>
      <c r="J43" s="55"/>
    </row>
    <row r="44" spans="1:18" ht="31.5">
      <c r="A44" s="98" t="s">
        <v>297</v>
      </c>
      <c r="B44" s="99">
        <v>3255</v>
      </c>
      <c r="C44" s="58">
        <f>SUM(C45:C49)</f>
        <v>0</v>
      </c>
      <c r="D44" s="59">
        <f>SUM(D45:D49)</f>
        <v>-3261</v>
      </c>
      <c r="E44" s="58">
        <f>SUM(E45:E49)</f>
        <v>0</v>
      </c>
      <c r="F44" s="59">
        <f>SUM(G44:J44)</f>
        <v>0</v>
      </c>
      <c r="G44" s="59">
        <f>SUM(G45:G49)</f>
        <v>0</v>
      </c>
      <c r="H44" s="59">
        <f>SUM(H45:H49)</f>
        <v>0</v>
      </c>
      <c r="I44" s="59">
        <f>SUM(I45:I49)</f>
        <v>0</v>
      </c>
      <c r="J44" s="58">
        <f>SUM(J45:J49)</f>
        <v>0</v>
      </c>
    </row>
    <row r="45" spans="1:18" ht="31.5">
      <c r="A45" s="30" t="s">
        <v>469</v>
      </c>
      <c r="B45" s="43">
        <v>3260</v>
      </c>
      <c r="C45" s="55"/>
      <c r="D45" s="56">
        <v>-2180</v>
      </c>
      <c r="E45" s="55" t="s">
        <v>229</v>
      </c>
      <c r="F45" s="56">
        <f t="shared" ref="F45:F64" si="3">SUM(G45:J45)</f>
        <v>0</v>
      </c>
      <c r="G45" s="55" t="s">
        <v>229</v>
      </c>
      <c r="H45" s="55" t="s">
        <v>229</v>
      </c>
      <c r="I45" s="55" t="s">
        <v>229</v>
      </c>
      <c r="J45" s="55" t="s">
        <v>229</v>
      </c>
    </row>
    <row r="46" spans="1:18">
      <c r="A46" s="30" t="s">
        <v>470</v>
      </c>
      <c r="B46" s="43">
        <v>3265</v>
      </c>
      <c r="C46" s="55" t="s">
        <v>229</v>
      </c>
      <c r="D46" s="56" t="s">
        <v>229</v>
      </c>
      <c r="E46" s="55" t="s">
        <v>229</v>
      </c>
      <c r="F46" s="55">
        <f t="shared" si="3"/>
        <v>0</v>
      </c>
      <c r="G46" s="55" t="s">
        <v>229</v>
      </c>
      <c r="H46" s="55" t="s">
        <v>229</v>
      </c>
      <c r="I46" s="55" t="s">
        <v>229</v>
      </c>
      <c r="J46" s="55" t="s">
        <v>229</v>
      </c>
    </row>
    <row r="47" spans="1:18" ht="31.5">
      <c r="A47" s="30" t="s">
        <v>471</v>
      </c>
      <c r="B47" s="43">
        <v>3270</v>
      </c>
      <c r="C47" s="55" t="s">
        <v>229</v>
      </c>
      <c r="D47" s="56" t="s">
        <v>229</v>
      </c>
      <c r="E47" s="55" t="s">
        <v>229</v>
      </c>
      <c r="F47" s="55">
        <f t="shared" si="3"/>
        <v>0</v>
      </c>
      <c r="G47" s="55" t="s">
        <v>229</v>
      </c>
      <c r="H47" s="55" t="s">
        <v>229</v>
      </c>
      <c r="I47" s="55" t="s">
        <v>229</v>
      </c>
      <c r="J47" s="55" t="s">
        <v>229</v>
      </c>
    </row>
    <row r="48" spans="1:18">
      <c r="A48" s="30" t="s">
        <v>54</v>
      </c>
      <c r="B48" s="43">
        <v>3275</v>
      </c>
      <c r="C48" s="55" t="s">
        <v>229</v>
      </c>
      <c r="D48" s="56" t="s">
        <v>229</v>
      </c>
      <c r="E48" s="55" t="s">
        <v>229</v>
      </c>
      <c r="F48" s="55">
        <f t="shared" si="3"/>
        <v>0</v>
      </c>
      <c r="G48" s="55" t="s">
        <v>229</v>
      </c>
      <c r="H48" s="55" t="s">
        <v>229</v>
      </c>
      <c r="I48" s="55" t="s">
        <v>229</v>
      </c>
      <c r="J48" s="55" t="s">
        <v>229</v>
      </c>
    </row>
    <row r="49" spans="1:10">
      <c r="A49" s="30" t="s">
        <v>366</v>
      </c>
      <c r="B49" s="43">
        <v>3280</v>
      </c>
      <c r="C49" s="55" t="s">
        <v>229</v>
      </c>
      <c r="D49" s="56">
        <v>-1081</v>
      </c>
      <c r="E49" s="55" t="s">
        <v>229</v>
      </c>
      <c r="F49" s="55">
        <f t="shared" si="3"/>
        <v>0</v>
      </c>
      <c r="G49" s="55" t="s">
        <v>229</v>
      </c>
      <c r="H49" s="55" t="s">
        <v>229</v>
      </c>
      <c r="I49" s="55" t="s">
        <v>229</v>
      </c>
      <c r="J49" s="55" t="s">
        <v>229</v>
      </c>
    </row>
    <row r="50" spans="1:10">
      <c r="A50" s="135" t="s">
        <v>130</v>
      </c>
      <c r="B50" s="136">
        <v>3295</v>
      </c>
      <c r="C50" s="58">
        <f>SUM(C39,C44)</f>
        <v>0</v>
      </c>
      <c r="D50" s="59">
        <f t="shared" ref="D50:I50" si="4">SUM(D39,D44)</f>
        <v>-3261</v>
      </c>
      <c r="E50" s="58">
        <f t="shared" si="4"/>
        <v>0</v>
      </c>
      <c r="F50" s="58">
        <f t="shared" si="3"/>
        <v>0</v>
      </c>
      <c r="G50" s="58">
        <f t="shared" si="4"/>
        <v>0</v>
      </c>
      <c r="H50" s="58">
        <f t="shared" si="4"/>
        <v>0</v>
      </c>
      <c r="I50" s="58">
        <f t="shared" si="4"/>
        <v>0</v>
      </c>
      <c r="J50" s="58">
        <f>SUM(J39,J44)</f>
        <v>0</v>
      </c>
    </row>
    <row r="51" spans="1:10">
      <c r="A51" s="129" t="s">
        <v>131</v>
      </c>
      <c r="B51" s="129"/>
      <c r="C51" s="130"/>
      <c r="D51" s="130"/>
      <c r="E51" s="130"/>
      <c r="F51" s="130"/>
      <c r="G51" s="130"/>
      <c r="H51" s="130"/>
      <c r="I51" s="130"/>
      <c r="J51" s="131"/>
    </row>
    <row r="52" spans="1:10" ht="31.5">
      <c r="A52" s="98" t="s">
        <v>298</v>
      </c>
      <c r="B52" s="99">
        <v>3300</v>
      </c>
      <c r="C52" s="58">
        <f>SUM(C53,C54,C58)</f>
        <v>0</v>
      </c>
      <c r="D52" s="58">
        <f>SUM(D53,D54,D58)</f>
        <v>0</v>
      </c>
      <c r="E52" s="58">
        <f>SUM(E53,E54,E58)</f>
        <v>0</v>
      </c>
      <c r="F52" s="58">
        <f t="shared" si="3"/>
        <v>0</v>
      </c>
      <c r="G52" s="58">
        <f>SUM(G53,G54,G58)</f>
        <v>0</v>
      </c>
      <c r="H52" s="58">
        <f>SUM(H53,H54,H58)</f>
        <v>0</v>
      </c>
      <c r="I52" s="58">
        <f>SUM(I53,I54,I58)</f>
        <v>0</v>
      </c>
      <c r="J52" s="58">
        <f>SUM(J53,J54,J58)</f>
        <v>0</v>
      </c>
    </row>
    <row r="53" spans="1:10">
      <c r="A53" s="30" t="s">
        <v>299</v>
      </c>
      <c r="B53" s="43">
        <v>3310</v>
      </c>
      <c r="C53" s="55"/>
      <c r="D53" s="55"/>
      <c r="E53" s="55"/>
      <c r="F53" s="55">
        <f t="shared" si="3"/>
        <v>0</v>
      </c>
      <c r="G53" s="55"/>
      <c r="H53" s="55"/>
      <c r="I53" s="55"/>
      <c r="J53" s="55"/>
    </row>
    <row r="54" spans="1:10" ht="31.5">
      <c r="A54" s="30" t="s">
        <v>300</v>
      </c>
      <c r="B54" s="43">
        <v>3320</v>
      </c>
      <c r="C54" s="55">
        <f>SUM(C55:C57)</f>
        <v>0</v>
      </c>
      <c r="D54" s="55">
        <f>SUM(D55:D57)</f>
        <v>0</v>
      </c>
      <c r="E54" s="55">
        <f>SUM(E55:E57)</f>
        <v>0</v>
      </c>
      <c r="F54" s="55">
        <f t="shared" si="3"/>
        <v>0</v>
      </c>
      <c r="G54" s="55">
        <f>SUM(G55:G57)</f>
        <v>0</v>
      </c>
      <c r="H54" s="55">
        <f>SUM(H55:H57)</f>
        <v>0</v>
      </c>
      <c r="I54" s="55">
        <f>SUM(I55:I57)</f>
        <v>0</v>
      </c>
      <c r="J54" s="55">
        <f>SUM(J55:J57)</f>
        <v>0</v>
      </c>
    </row>
    <row r="55" spans="1:10">
      <c r="A55" s="30" t="s">
        <v>90</v>
      </c>
      <c r="B55" s="53">
        <v>3321</v>
      </c>
      <c r="C55" s="55"/>
      <c r="D55" s="55"/>
      <c r="E55" s="55"/>
      <c r="F55" s="55">
        <f t="shared" si="3"/>
        <v>0</v>
      </c>
      <c r="G55" s="55"/>
      <c r="H55" s="55"/>
      <c r="I55" s="55"/>
      <c r="J55" s="55"/>
    </row>
    <row r="56" spans="1:10">
      <c r="A56" s="30" t="s">
        <v>93</v>
      </c>
      <c r="B56" s="53">
        <v>3322</v>
      </c>
      <c r="C56" s="55"/>
      <c r="D56" s="55"/>
      <c r="E56" s="55"/>
      <c r="F56" s="55">
        <f t="shared" si="3"/>
        <v>0</v>
      </c>
      <c r="G56" s="55"/>
      <c r="H56" s="55"/>
      <c r="I56" s="55"/>
      <c r="J56" s="55"/>
    </row>
    <row r="57" spans="1:10">
      <c r="A57" s="30" t="s">
        <v>110</v>
      </c>
      <c r="B57" s="53">
        <v>3323</v>
      </c>
      <c r="C57" s="55"/>
      <c r="D57" s="55"/>
      <c r="E57" s="55"/>
      <c r="F57" s="55">
        <f t="shared" si="3"/>
        <v>0</v>
      </c>
      <c r="G57" s="55"/>
      <c r="H57" s="55"/>
      <c r="I57" s="55"/>
      <c r="J57" s="55"/>
    </row>
    <row r="58" spans="1:10">
      <c r="A58" s="30" t="s">
        <v>468</v>
      </c>
      <c r="B58" s="43">
        <v>3340</v>
      </c>
      <c r="C58" s="55"/>
      <c r="D58" s="55"/>
      <c r="E58" s="55"/>
      <c r="F58" s="55">
        <f t="shared" si="3"/>
        <v>0</v>
      </c>
      <c r="G58" s="55"/>
      <c r="H58" s="55"/>
      <c r="I58" s="55"/>
      <c r="J58" s="55"/>
    </row>
    <row r="59" spans="1:10">
      <c r="A59" s="98" t="s">
        <v>301</v>
      </c>
      <c r="B59" s="99">
        <v>3345</v>
      </c>
      <c r="C59" s="58">
        <f>SUM(C60,C61,C65,C66)</f>
        <v>0</v>
      </c>
      <c r="D59" s="58">
        <f>SUM(D60,D61,D65,D66)</f>
        <v>0</v>
      </c>
      <c r="E59" s="58">
        <f>SUM(E60,E61,E65,E66)</f>
        <v>0</v>
      </c>
      <c r="F59" s="58">
        <f t="shared" si="3"/>
        <v>0</v>
      </c>
      <c r="G59" s="58">
        <f>SUM(G60,G61,G65,G66)</f>
        <v>0</v>
      </c>
      <c r="H59" s="58">
        <f>SUM(H60,H61,H65,H66)</f>
        <v>0</v>
      </c>
      <c r="I59" s="58">
        <f>SUM(I60,I61,I65,I66)</f>
        <v>0</v>
      </c>
      <c r="J59" s="58">
        <f>SUM(J60,J61,J65,J66)</f>
        <v>0</v>
      </c>
    </row>
    <row r="60" spans="1:10">
      <c r="A60" s="30" t="s">
        <v>302</v>
      </c>
      <c r="B60" s="43">
        <v>3350</v>
      </c>
      <c r="C60" s="55" t="s">
        <v>229</v>
      </c>
      <c r="D60" s="55" t="s">
        <v>229</v>
      </c>
      <c r="E60" s="55" t="s">
        <v>229</v>
      </c>
      <c r="F60" s="55">
        <f>SUM(G60:J60)</f>
        <v>0</v>
      </c>
      <c r="G60" s="55" t="s">
        <v>229</v>
      </c>
      <c r="H60" s="55" t="s">
        <v>229</v>
      </c>
      <c r="I60" s="55" t="s">
        <v>229</v>
      </c>
      <c r="J60" s="55" t="s">
        <v>229</v>
      </c>
    </row>
    <row r="61" spans="1:10" ht="31.5">
      <c r="A61" s="30" t="s">
        <v>303</v>
      </c>
      <c r="B61" s="53">
        <v>3360</v>
      </c>
      <c r="C61" s="55">
        <f>SUM(C62:C64)</f>
        <v>0</v>
      </c>
      <c r="D61" s="55">
        <f>SUM(D62:D64)</f>
        <v>0</v>
      </c>
      <c r="E61" s="55">
        <f>SUM(E62:E64)</f>
        <v>0</v>
      </c>
      <c r="F61" s="55">
        <f t="shared" si="3"/>
        <v>0</v>
      </c>
      <c r="G61" s="55">
        <f>SUM(G62:G64)</f>
        <v>0</v>
      </c>
      <c r="H61" s="55">
        <f>SUM(H62:H64)</f>
        <v>0</v>
      </c>
      <c r="I61" s="55">
        <f>SUM(I62:I64)</f>
        <v>0</v>
      </c>
      <c r="J61" s="55">
        <f>SUM(J62:J64)</f>
        <v>0</v>
      </c>
    </row>
    <row r="62" spans="1:10">
      <c r="A62" s="30" t="s">
        <v>90</v>
      </c>
      <c r="B62" s="53">
        <v>3361</v>
      </c>
      <c r="C62" s="55" t="s">
        <v>229</v>
      </c>
      <c r="D62" s="55" t="s">
        <v>229</v>
      </c>
      <c r="E62" s="55" t="s">
        <v>229</v>
      </c>
      <c r="F62" s="55">
        <f t="shared" si="3"/>
        <v>0</v>
      </c>
      <c r="G62" s="55" t="s">
        <v>229</v>
      </c>
      <c r="H62" s="55" t="s">
        <v>229</v>
      </c>
      <c r="I62" s="55" t="s">
        <v>229</v>
      </c>
      <c r="J62" s="55" t="s">
        <v>229</v>
      </c>
    </row>
    <row r="63" spans="1:10">
      <c r="A63" s="30" t="s">
        <v>93</v>
      </c>
      <c r="B63" s="53">
        <v>3362</v>
      </c>
      <c r="C63" s="55" t="s">
        <v>229</v>
      </c>
      <c r="D63" s="55" t="s">
        <v>229</v>
      </c>
      <c r="E63" s="55" t="s">
        <v>229</v>
      </c>
      <c r="F63" s="55">
        <f t="shared" si="3"/>
        <v>0</v>
      </c>
      <c r="G63" s="55" t="s">
        <v>229</v>
      </c>
      <c r="H63" s="55" t="s">
        <v>229</v>
      </c>
      <c r="I63" s="55" t="s">
        <v>229</v>
      </c>
      <c r="J63" s="55" t="s">
        <v>229</v>
      </c>
    </row>
    <row r="64" spans="1:10">
      <c r="A64" s="30" t="s">
        <v>110</v>
      </c>
      <c r="B64" s="53">
        <v>3363</v>
      </c>
      <c r="C64" s="55" t="s">
        <v>229</v>
      </c>
      <c r="D64" s="55" t="s">
        <v>229</v>
      </c>
      <c r="E64" s="55" t="s">
        <v>229</v>
      </c>
      <c r="F64" s="55">
        <f t="shared" si="3"/>
        <v>0</v>
      </c>
      <c r="G64" s="55" t="s">
        <v>229</v>
      </c>
      <c r="H64" s="55" t="s">
        <v>229</v>
      </c>
      <c r="I64" s="55" t="s">
        <v>229</v>
      </c>
      <c r="J64" s="55" t="s">
        <v>229</v>
      </c>
    </row>
    <row r="65" spans="1:10">
      <c r="A65" s="30" t="s">
        <v>304</v>
      </c>
      <c r="B65" s="53">
        <v>3370</v>
      </c>
      <c r="C65" s="55" t="s">
        <v>229</v>
      </c>
      <c r="D65" s="55" t="s">
        <v>229</v>
      </c>
      <c r="E65" s="55" t="s">
        <v>229</v>
      </c>
      <c r="F65" s="55">
        <f>SUM(G65:J65)</f>
        <v>0</v>
      </c>
      <c r="G65" s="55" t="s">
        <v>229</v>
      </c>
      <c r="H65" s="55" t="s">
        <v>229</v>
      </c>
      <c r="I65" s="55" t="s">
        <v>229</v>
      </c>
      <c r="J65" s="55" t="s">
        <v>229</v>
      </c>
    </row>
    <row r="66" spans="1:10">
      <c r="A66" s="30" t="s">
        <v>366</v>
      </c>
      <c r="B66" s="43">
        <v>3380</v>
      </c>
      <c r="C66" s="55" t="s">
        <v>229</v>
      </c>
      <c r="D66" s="55" t="s">
        <v>229</v>
      </c>
      <c r="E66" s="55" t="s">
        <v>229</v>
      </c>
      <c r="F66" s="55">
        <f>SUM(G66:J66)</f>
        <v>0</v>
      </c>
      <c r="G66" s="55" t="s">
        <v>229</v>
      </c>
      <c r="H66" s="55" t="s">
        <v>229</v>
      </c>
      <c r="I66" s="55" t="s">
        <v>229</v>
      </c>
      <c r="J66" s="55" t="s">
        <v>229</v>
      </c>
    </row>
    <row r="67" spans="1:10">
      <c r="A67" s="98" t="s">
        <v>132</v>
      </c>
      <c r="B67" s="99">
        <v>3395</v>
      </c>
      <c r="C67" s="58">
        <f>SUM(C52,C59)</f>
        <v>0</v>
      </c>
      <c r="D67" s="58">
        <f t="shared" ref="D67:J67" si="5">SUM(D52,D59)</f>
        <v>0</v>
      </c>
      <c r="E67" s="58">
        <f t="shared" si="5"/>
        <v>0</v>
      </c>
      <c r="F67" s="58">
        <f>SUM(G67:J67)</f>
        <v>0</v>
      </c>
      <c r="G67" s="58">
        <f t="shared" si="5"/>
        <v>0</v>
      </c>
      <c r="H67" s="58">
        <f t="shared" si="5"/>
        <v>0</v>
      </c>
      <c r="I67" s="58">
        <f t="shared" si="5"/>
        <v>0</v>
      </c>
      <c r="J67" s="58">
        <f t="shared" si="5"/>
        <v>0</v>
      </c>
    </row>
    <row r="68" spans="1:10">
      <c r="A68" s="98" t="s">
        <v>33</v>
      </c>
      <c r="B68" s="99">
        <v>3400</v>
      </c>
      <c r="C68" s="58">
        <v>24095</v>
      </c>
      <c r="D68" s="58">
        <v>-2916</v>
      </c>
      <c r="E68" s="58">
        <f t="shared" ref="E68" si="6">SUM(E37,E50,E67)</f>
        <v>0</v>
      </c>
      <c r="F68" s="59">
        <f>SUM(G68:J68)</f>
        <v>0</v>
      </c>
      <c r="G68" s="59">
        <v>0</v>
      </c>
      <c r="H68" s="59"/>
      <c r="I68" s="59"/>
      <c r="J68" s="59"/>
    </row>
    <row r="69" spans="1:10" s="137" customFormat="1">
      <c r="A69" s="30" t="s">
        <v>242</v>
      </c>
      <c r="B69" s="43">
        <v>3405</v>
      </c>
      <c r="C69" s="55">
        <v>224</v>
      </c>
      <c r="D69" s="55"/>
      <c r="E69" s="55"/>
      <c r="F69" s="55"/>
      <c r="G69" s="55"/>
      <c r="H69" s="55"/>
      <c r="I69" s="55"/>
      <c r="J69" s="55"/>
    </row>
    <row r="70" spans="1:10" s="137" customFormat="1">
      <c r="A70" s="67" t="s">
        <v>135</v>
      </c>
      <c r="B70" s="43">
        <v>3410</v>
      </c>
      <c r="C70" s="55"/>
      <c r="D70" s="55"/>
      <c r="E70" s="55"/>
      <c r="F70" s="55">
        <f>SUM(G70:J70)</f>
        <v>0</v>
      </c>
      <c r="G70" s="55"/>
      <c r="H70" s="55"/>
      <c r="I70" s="55"/>
      <c r="J70" s="55"/>
    </row>
    <row r="71" spans="1:10" s="137" customFormat="1">
      <c r="A71" s="30" t="s">
        <v>245</v>
      </c>
      <c r="B71" s="43">
        <v>3415</v>
      </c>
      <c r="C71" s="55">
        <v>24319</v>
      </c>
      <c r="D71" s="55">
        <f t="shared" ref="D71:J71" si="7">SUM(D69,D68,D70)</f>
        <v>-2916</v>
      </c>
      <c r="E71" s="55">
        <f t="shared" si="7"/>
        <v>0</v>
      </c>
      <c r="F71" s="56">
        <f>F68+F69</f>
        <v>0</v>
      </c>
      <c r="G71" s="56">
        <f t="shared" si="7"/>
        <v>0</v>
      </c>
      <c r="H71" s="56">
        <f t="shared" si="7"/>
        <v>0</v>
      </c>
      <c r="I71" s="56">
        <f t="shared" si="7"/>
        <v>0</v>
      </c>
      <c r="J71" s="56">
        <f t="shared" si="7"/>
        <v>0</v>
      </c>
    </row>
    <row r="72" spans="1:10" s="137" customFormat="1">
      <c r="A72" s="6"/>
      <c r="B72" s="138"/>
      <c r="C72" s="139"/>
      <c r="D72" s="140"/>
      <c r="E72" s="140"/>
      <c r="F72" s="141"/>
      <c r="G72" s="140"/>
      <c r="H72" s="140"/>
      <c r="I72" s="140"/>
      <c r="J72" s="140"/>
    </row>
    <row r="73" spans="1:10" s="137" customFormat="1">
      <c r="A73" s="33" t="s">
        <v>460</v>
      </c>
      <c r="B73" s="138"/>
      <c r="C73" s="139"/>
      <c r="D73" s="140"/>
      <c r="E73" s="140"/>
      <c r="F73" s="141"/>
      <c r="G73" s="140"/>
      <c r="H73" s="259" t="s">
        <v>431</v>
      </c>
      <c r="I73" s="259"/>
      <c r="J73" s="259"/>
    </row>
    <row r="74" spans="1:10" s="137" customFormat="1">
      <c r="A74" s="6"/>
      <c r="B74" s="138"/>
      <c r="C74" s="139"/>
      <c r="D74" s="140"/>
      <c r="E74" s="140"/>
      <c r="F74" s="141"/>
      <c r="G74" s="140"/>
      <c r="H74" s="140"/>
      <c r="I74" s="140"/>
      <c r="J74" s="140"/>
    </row>
    <row r="75" spans="1:10" s="35" customFormat="1">
      <c r="A75" s="50"/>
      <c r="B75" s="87"/>
      <c r="C75" s="257"/>
      <c r="D75" s="258"/>
      <c r="E75" s="258"/>
      <c r="F75" s="258"/>
      <c r="G75" s="89"/>
      <c r="H75" s="279"/>
      <c r="I75" s="259"/>
      <c r="J75" s="259"/>
    </row>
    <row r="76" spans="1:10" s="28" customFormat="1">
      <c r="A76" s="33"/>
      <c r="B76" s="87"/>
      <c r="C76" s="257"/>
      <c r="D76" s="258"/>
      <c r="E76" s="258"/>
      <c r="F76" s="258"/>
      <c r="G76" s="89"/>
      <c r="H76" s="259"/>
      <c r="I76" s="259"/>
      <c r="J76" s="259"/>
    </row>
    <row r="77" spans="1:10">
      <c r="C77" s="90"/>
    </row>
    <row r="78" spans="1:10">
      <c r="C78" s="90"/>
    </row>
    <row r="79" spans="1:10">
      <c r="C79" s="90"/>
    </row>
    <row r="80" spans="1:10">
      <c r="C80" s="90"/>
    </row>
    <row r="81" spans="3:3">
      <c r="C81" s="90"/>
    </row>
    <row r="82" spans="3:3">
      <c r="C82" s="90"/>
    </row>
    <row r="83" spans="3:3">
      <c r="C83" s="90"/>
    </row>
    <row r="84" spans="3:3">
      <c r="C84" s="90"/>
    </row>
    <row r="85" spans="3:3">
      <c r="C85" s="90"/>
    </row>
    <row r="86" spans="3:3">
      <c r="C86" s="90"/>
    </row>
    <row r="87" spans="3:3">
      <c r="C87" s="90"/>
    </row>
    <row r="88" spans="3:3">
      <c r="C88" s="90"/>
    </row>
    <row r="89" spans="3:3">
      <c r="C89" s="90"/>
    </row>
    <row r="90" spans="3:3">
      <c r="C90" s="90"/>
    </row>
    <row r="91" spans="3:3">
      <c r="C91" s="90"/>
    </row>
    <row r="92" spans="3:3">
      <c r="C92" s="90"/>
    </row>
    <row r="93" spans="3:3">
      <c r="C93" s="90"/>
    </row>
    <row r="94" spans="3:3">
      <c r="C94" s="90"/>
    </row>
    <row r="95" spans="3:3">
      <c r="C95" s="90"/>
    </row>
    <row r="96" spans="3:3">
      <c r="C96" s="90"/>
    </row>
    <row r="97" spans="3:3">
      <c r="C97" s="90"/>
    </row>
    <row r="98" spans="3:3">
      <c r="C98" s="90"/>
    </row>
    <row r="99" spans="3:3">
      <c r="C99" s="90"/>
    </row>
    <row r="100" spans="3:3">
      <c r="C100" s="90"/>
    </row>
    <row r="101" spans="3:3">
      <c r="C101" s="90"/>
    </row>
    <row r="102" spans="3:3">
      <c r="C102" s="90"/>
    </row>
    <row r="103" spans="3:3">
      <c r="C103" s="90"/>
    </row>
    <row r="104" spans="3:3">
      <c r="C104" s="90"/>
    </row>
    <row r="105" spans="3:3">
      <c r="C105" s="90"/>
    </row>
    <row r="106" spans="3:3">
      <c r="C106" s="90"/>
    </row>
    <row r="107" spans="3:3">
      <c r="C107" s="90"/>
    </row>
  </sheetData>
  <mergeCells count="13">
    <mergeCell ref="C76:F76"/>
    <mergeCell ref="H76:J76"/>
    <mergeCell ref="C75:F75"/>
    <mergeCell ref="H75:J75"/>
    <mergeCell ref="A1:J1"/>
    <mergeCell ref="A3:A4"/>
    <mergeCell ref="B3:B4"/>
    <mergeCell ref="C3:C4"/>
    <mergeCell ref="D3:D4"/>
    <mergeCell ref="E3:E4"/>
    <mergeCell ref="F3:F4"/>
    <mergeCell ref="G3:J3"/>
    <mergeCell ref="H73:J73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7" fitToHeight="5" orientation="landscape" r:id="rId1"/>
  <headerFooter alignWithMargins="0"/>
  <rowBreaks count="1" manualBreakCount="1">
    <brk id="31" max="9" man="1"/>
  </rowBreaks>
  <ignoredErrors>
    <ignoredError sqref="F59 F13 F7 F21 F25 F18 F37 F39 F44 F50 F54 F61 F52 F67 H25 F31 F71" formula="1"/>
    <ignoredError sqref="C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Q183"/>
  <sheetViews>
    <sheetView view="pageBreakPreview" zoomScale="55" zoomScaleNormal="70" zoomScaleSheetLayoutView="55" workbookViewId="0">
      <selection activeCell="A14" sqref="A14"/>
    </sheetView>
  </sheetViews>
  <sheetFormatPr defaultRowHeight="15.75"/>
  <cols>
    <col min="1" max="1" width="66.140625" style="35" customWidth="1"/>
    <col min="2" max="2" width="9.85546875" style="28" customWidth="1"/>
    <col min="3" max="5" width="12.28515625" style="28" customWidth="1"/>
    <col min="6" max="10" width="12.28515625" style="35" customWidth="1"/>
    <col min="11" max="11" width="9.5703125" style="35" customWidth="1"/>
    <col min="12" max="12" width="9.85546875" style="35" customWidth="1"/>
    <col min="13" max="16384" width="9.140625" style="35"/>
  </cols>
  <sheetData>
    <row r="1" spans="1:17">
      <c r="A1" s="259" t="s">
        <v>164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7">
      <c r="A2" s="282"/>
      <c r="B2" s="282"/>
      <c r="C2" s="282"/>
      <c r="D2" s="282"/>
      <c r="E2" s="282"/>
      <c r="F2" s="282"/>
      <c r="G2" s="282"/>
      <c r="H2" s="282"/>
      <c r="I2" s="282"/>
      <c r="J2" s="282"/>
    </row>
    <row r="3" spans="1:17" ht="43.5" customHeight="1">
      <c r="A3" s="248" t="s">
        <v>187</v>
      </c>
      <c r="B3" s="249" t="s">
        <v>18</v>
      </c>
      <c r="C3" s="249" t="s">
        <v>32</v>
      </c>
      <c r="D3" s="249" t="s">
        <v>36</v>
      </c>
      <c r="E3" s="275" t="s">
        <v>133</v>
      </c>
      <c r="F3" s="249" t="s">
        <v>22</v>
      </c>
      <c r="G3" s="249" t="s">
        <v>145</v>
      </c>
      <c r="H3" s="249"/>
      <c r="I3" s="249"/>
      <c r="J3" s="249"/>
    </row>
    <row r="4" spans="1:17" ht="56.25" customHeight="1">
      <c r="A4" s="248"/>
      <c r="B4" s="249"/>
      <c r="C4" s="249"/>
      <c r="D4" s="249"/>
      <c r="E4" s="275"/>
      <c r="F4" s="249"/>
      <c r="G4" s="11" t="s">
        <v>146</v>
      </c>
      <c r="H4" s="11" t="s">
        <v>147</v>
      </c>
      <c r="I4" s="11" t="s">
        <v>148</v>
      </c>
      <c r="J4" s="11" t="s">
        <v>71</v>
      </c>
    </row>
    <row r="5" spans="1:17">
      <c r="A5" s="53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</row>
    <row r="6" spans="1:17" s="31" customFormat="1" ht="31.5">
      <c r="A6" s="98" t="s">
        <v>82</v>
      </c>
      <c r="B6" s="142">
        <v>4000</v>
      </c>
      <c r="C6" s="59">
        <f>SUM(C7:C12)</f>
        <v>7798</v>
      </c>
      <c r="D6" s="59">
        <f>SUM(D7:D12)</f>
        <v>3261</v>
      </c>
      <c r="E6" s="59">
        <f>SUM(E7:E12)</f>
        <v>0</v>
      </c>
      <c r="F6" s="59">
        <f>SUM(G6:J6)</f>
        <v>0</v>
      </c>
      <c r="G6" s="59">
        <f>SUM(G7:G12)</f>
        <v>0</v>
      </c>
      <c r="H6" s="59">
        <f>SUM(H7:H12)</f>
        <v>0</v>
      </c>
      <c r="I6" s="59">
        <f>SUM(I7:I12)</f>
        <v>0</v>
      </c>
      <c r="J6" s="59">
        <f>SUM(J7:J12)</f>
        <v>0</v>
      </c>
    </row>
    <row r="7" spans="1:17">
      <c r="A7" s="30" t="s">
        <v>1</v>
      </c>
      <c r="B7" s="143" t="s">
        <v>170</v>
      </c>
      <c r="C7" s="56"/>
      <c r="D7" s="56"/>
      <c r="E7" s="56"/>
      <c r="F7" s="56">
        <f t="shared" ref="F7:F12" si="0">SUM(G7:J7)</f>
        <v>0</v>
      </c>
      <c r="G7" s="56"/>
      <c r="H7" s="56"/>
      <c r="I7" s="56"/>
      <c r="J7" s="56"/>
    </row>
    <row r="8" spans="1:17">
      <c r="A8" s="30" t="s">
        <v>2</v>
      </c>
      <c r="B8" s="142">
        <v>4020</v>
      </c>
      <c r="C8" s="56">
        <v>6303</v>
      </c>
      <c r="D8" s="56">
        <v>2180</v>
      </c>
      <c r="E8" s="56"/>
      <c r="F8" s="56">
        <f t="shared" si="0"/>
        <v>0</v>
      </c>
      <c r="G8" s="56"/>
      <c r="H8" s="56"/>
      <c r="I8" s="56"/>
      <c r="J8" s="56"/>
      <c r="Q8" s="144"/>
    </row>
    <row r="9" spans="1:17" ht="31.5">
      <c r="A9" s="30" t="s">
        <v>31</v>
      </c>
      <c r="B9" s="143">
        <v>4030</v>
      </c>
      <c r="C9" s="56">
        <v>414</v>
      </c>
      <c r="D9" s="56"/>
      <c r="E9" s="56"/>
      <c r="F9" s="56">
        <f t="shared" si="0"/>
        <v>0</v>
      </c>
      <c r="G9" s="56"/>
      <c r="H9" s="56"/>
      <c r="I9" s="56"/>
      <c r="J9" s="56"/>
      <c r="P9" s="144"/>
    </row>
    <row r="10" spans="1:17">
      <c r="A10" s="30" t="s">
        <v>3</v>
      </c>
      <c r="B10" s="142">
        <v>4040</v>
      </c>
      <c r="C10" s="56"/>
      <c r="D10" s="56"/>
      <c r="E10" s="56"/>
      <c r="F10" s="56">
        <f t="shared" si="0"/>
        <v>0</v>
      </c>
      <c r="G10" s="56"/>
      <c r="H10" s="56"/>
      <c r="I10" s="56"/>
      <c r="J10" s="56"/>
    </row>
    <row r="11" spans="1:17" ht="31.5">
      <c r="A11" s="30" t="s">
        <v>67</v>
      </c>
      <c r="B11" s="143">
        <v>4050</v>
      </c>
      <c r="C11" s="56"/>
      <c r="D11" s="56"/>
      <c r="E11" s="56"/>
      <c r="F11" s="56"/>
      <c r="G11" s="56"/>
      <c r="H11" s="56"/>
      <c r="I11" s="56"/>
      <c r="J11" s="56"/>
    </row>
    <row r="12" spans="1:17">
      <c r="A12" s="30" t="s">
        <v>305</v>
      </c>
      <c r="B12" s="145">
        <v>4060</v>
      </c>
      <c r="C12" s="56">
        <v>1081</v>
      </c>
      <c r="D12" s="56">
        <v>1081</v>
      </c>
      <c r="E12" s="56"/>
      <c r="F12" s="56">
        <f t="shared" si="0"/>
        <v>0</v>
      </c>
      <c r="G12" s="56"/>
      <c r="H12" s="56"/>
      <c r="I12" s="56"/>
      <c r="J12" s="56"/>
    </row>
    <row r="13" spans="1:17" ht="20.100000000000001" customHeight="1">
      <c r="B13" s="35"/>
      <c r="C13" s="35"/>
      <c r="D13" s="35"/>
      <c r="E13" s="35"/>
      <c r="F13" s="146"/>
      <c r="G13" s="146"/>
      <c r="H13" s="146"/>
      <c r="I13" s="146"/>
      <c r="J13" s="146"/>
    </row>
    <row r="14" spans="1:17" ht="20.100000000000001" customHeight="1">
      <c r="A14" s="33" t="s">
        <v>460</v>
      </c>
      <c r="B14" s="35"/>
      <c r="C14" s="35"/>
      <c r="D14" s="35"/>
      <c r="E14" s="35"/>
      <c r="F14" s="146"/>
      <c r="G14" s="146"/>
      <c r="H14" s="259" t="s">
        <v>431</v>
      </c>
      <c r="I14" s="259"/>
      <c r="J14" s="259"/>
    </row>
    <row r="15" spans="1:17" s="6" customFormat="1" ht="20.100000000000001" customHeight="1">
      <c r="A15" s="90"/>
      <c r="C15" s="35"/>
      <c r="D15" s="35"/>
      <c r="E15" s="35"/>
      <c r="F15" s="35"/>
      <c r="G15" s="35"/>
      <c r="H15" s="35"/>
      <c r="I15" s="35"/>
      <c r="J15" s="35"/>
      <c r="K15" s="35"/>
    </row>
    <row r="16" spans="1:17" ht="20.100000000000001" customHeight="1">
      <c r="A16" s="50"/>
      <c r="B16" s="87"/>
      <c r="C16" s="257"/>
      <c r="D16" s="258"/>
      <c r="E16" s="258"/>
      <c r="F16" s="258"/>
      <c r="G16" s="89"/>
      <c r="H16" s="279"/>
      <c r="I16" s="259"/>
      <c r="J16" s="259"/>
    </row>
    <row r="17" spans="1:10" s="28" customFormat="1">
      <c r="A17" s="33"/>
      <c r="B17" s="87"/>
      <c r="C17" s="257"/>
      <c r="D17" s="258"/>
      <c r="E17" s="258"/>
      <c r="F17" s="258"/>
      <c r="G17" s="89"/>
      <c r="H17" s="259"/>
      <c r="I17" s="259"/>
      <c r="J17" s="259"/>
    </row>
    <row r="18" spans="1:10">
      <c r="A18" s="91"/>
    </row>
    <row r="19" spans="1:10">
      <c r="A19" s="91"/>
    </row>
    <row r="20" spans="1:10">
      <c r="A20" s="91"/>
    </row>
    <row r="21" spans="1:10">
      <c r="A21" s="91"/>
    </row>
    <row r="22" spans="1:10">
      <c r="A22" s="91"/>
    </row>
    <row r="23" spans="1:10">
      <c r="A23" s="91"/>
    </row>
    <row r="24" spans="1:10">
      <c r="A24" s="91"/>
    </row>
    <row r="25" spans="1:10">
      <c r="A25" s="91"/>
    </row>
    <row r="26" spans="1:10">
      <c r="A26" s="91"/>
    </row>
    <row r="27" spans="1:10">
      <c r="A27" s="91"/>
    </row>
    <row r="28" spans="1:10">
      <c r="A28" s="91"/>
    </row>
    <row r="29" spans="1:10">
      <c r="A29" s="91"/>
    </row>
    <row r="30" spans="1:10">
      <c r="A30" s="91"/>
    </row>
    <row r="31" spans="1:10">
      <c r="A31" s="91"/>
    </row>
    <row r="32" spans="1:10">
      <c r="A32" s="91"/>
    </row>
    <row r="33" spans="1:1">
      <c r="A33" s="91"/>
    </row>
    <row r="34" spans="1:1">
      <c r="A34" s="91"/>
    </row>
    <row r="35" spans="1:1">
      <c r="A35" s="91"/>
    </row>
    <row r="36" spans="1:1">
      <c r="A36" s="91"/>
    </row>
    <row r="37" spans="1:1">
      <c r="A37" s="91"/>
    </row>
    <row r="38" spans="1:1">
      <c r="A38" s="91"/>
    </row>
    <row r="39" spans="1:1">
      <c r="A39" s="91"/>
    </row>
    <row r="40" spans="1:1">
      <c r="A40" s="91"/>
    </row>
    <row r="41" spans="1:1">
      <c r="A41" s="91"/>
    </row>
    <row r="42" spans="1:1">
      <c r="A42" s="91"/>
    </row>
    <row r="43" spans="1:1">
      <c r="A43" s="91"/>
    </row>
    <row r="44" spans="1:1">
      <c r="A44" s="91"/>
    </row>
    <row r="45" spans="1:1">
      <c r="A45" s="91"/>
    </row>
    <row r="46" spans="1:1">
      <c r="A46" s="91"/>
    </row>
    <row r="47" spans="1:1">
      <c r="A47" s="91"/>
    </row>
    <row r="48" spans="1:1">
      <c r="A48" s="91"/>
    </row>
    <row r="49" spans="1:1">
      <c r="A49" s="91"/>
    </row>
    <row r="50" spans="1:1">
      <c r="A50" s="91"/>
    </row>
    <row r="51" spans="1:1">
      <c r="A51" s="91"/>
    </row>
    <row r="52" spans="1:1">
      <c r="A52" s="91"/>
    </row>
    <row r="53" spans="1:1">
      <c r="A53" s="91"/>
    </row>
    <row r="54" spans="1:1">
      <c r="A54" s="91"/>
    </row>
    <row r="55" spans="1:1">
      <c r="A55" s="91"/>
    </row>
    <row r="56" spans="1:1">
      <c r="A56" s="91"/>
    </row>
    <row r="57" spans="1:1">
      <c r="A57" s="91"/>
    </row>
    <row r="58" spans="1:1">
      <c r="A58" s="91"/>
    </row>
    <row r="59" spans="1:1">
      <c r="A59" s="91"/>
    </row>
    <row r="60" spans="1:1">
      <c r="A60" s="91"/>
    </row>
    <row r="61" spans="1:1">
      <c r="A61" s="91"/>
    </row>
    <row r="62" spans="1:1">
      <c r="A62" s="91"/>
    </row>
    <row r="63" spans="1:1">
      <c r="A63" s="91"/>
    </row>
    <row r="64" spans="1:1">
      <c r="A64" s="91"/>
    </row>
    <row r="65" spans="1:1">
      <c r="A65" s="91"/>
    </row>
    <row r="66" spans="1:1">
      <c r="A66" s="91"/>
    </row>
    <row r="67" spans="1:1">
      <c r="A67" s="91"/>
    </row>
    <row r="68" spans="1:1">
      <c r="A68" s="91"/>
    </row>
    <row r="69" spans="1:1">
      <c r="A69" s="91"/>
    </row>
    <row r="70" spans="1:1">
      <c r="A70" s="91"/>
    </row>
    <row r="71" spans="1:1">
      <c r="A71" s="91"/>
    </row>
    <row r="72" spans="1:1">
      <c r="A72" s="91"/>
    </row>
    <row r="73" spans="1:1">
      <c r="A73" s="91"/>
    </row>
    <row r="74" spans="1:1">
      <c r="A74" s="91"/>
    </row>
    <row r="75" spans="1:1">
      <c r="A75" s="91"/>
    </row>
    <row r="76" spans="1:1">
      <c r="A76" s="91"/>
    </row>
    <row r="77" spans="1:1">
      <c r="A77" s="91"/>
    </row>
    <row r="78" spans="1:1">
      <c r="A78" s="91"/>
    </row>
    <row r="79" spans="1:1">
      <c r="A79" s="91"/>
    </row>
    <row r="80" spans="1:1">
      <c r="A80" s="91"/>
    </row>
    <row r="81" spans="1:1">
      <c r="A81" s="91"/>
    </row>
    <row r="82" spans="1:1">
      <c r="A82" s="91"/>
    </row>
    <row r="83" spans="1:1">
      <c r="A83" s="91"/>
    </row>
    <row r="84" spans="1:1">
      <c r="A84" s="91"/>
    </row>
    <row r="85" spans="1:1">
      <c r="A85" s="91"/>
    </row>
    <row r="86" spans="1:1">
      <c r="A86" s="91"/>
    </row>
    <row r="87" spans="1:1">
      <c r="A87" s="91"/>
    </row>
    <row r="88" spans="1:1">
      <c r="A88" s="91"/>
    </row>
    <row r="89" spans="1:1">
      <c r="A89" s="91"/>
    </row>
    <row r="90" spans="1:1">
      <c r="A90" s="91"/>
    </row>
    <row r="91" spans="1:1">
      <c r="A91" s="91"/>
    </row>
    <row r="92" spans="1:1">
      <c r="A92" s="91"/>
    </row>
    <row r="93" spans="1:1">
      <c r="A93" s="91"/>
    </row>
    <row r="94" spans="1:1">
      <c r="A94" s="91"/>
    </row>
    <row r="95" spans="1:1">
      <c r="A95" s="91"/>
    </row>
    <row r="96" spans="1:1">
      <c r="A96" s="91"/>
    </row>
    <row r="97" spans="1:1">
      <c r="A97" s="91"/>
    </row>
    <row r="98" spans="1:1">
      <c r="A98" s="91"/>
    </row>
    <row r="99" spans="1:1">
      <c r="A99" s="91"/>
    </row>
    <row r="100" spans="1:1">
      <c r="A100" s="91"/>
    </row>
    <row r="101" spans="1:1">
      <c r="A101" s="91"/>
    </row>
    <row r="102" spans="1:1">
      <c r="A102" s="91"/>
    </row>
    <row r="103" spans="1:1">
      <c r="A103" s="91"/>
    </row>
    <row r="104" spans="1:1">
      <c r="A104" s="91"/>
    </row>
    <row r="105" spans="1:1">
      <c r="A105" s="91"/>
    </row>
    <row r="106" spans="1:1">
      <c r="A106" s="91"/>
    </row>
    <row r="107" spans="1:1">
      <c r="A107" s="91"/>
    </row>
    <row r="108" spans="1:1">
      <c r="A108" s="91"/>
    </row>
    <row r="109" spans="1:1">
      <c r="A109" s="91"/>
    </row>
    <row r="110" spans="1:1">
      <c r="A110" s="91"/>
    </row>
    <row r="111" spans="1:1">
      <c r="A111" s="91"/>
    </row>
    <row r="112" spans="1:1">
      <c r="A112" s="91"/>
    </row>
    <row r="113" spans="1:1">
      <c r="A113" s="91"/>
    </row>
    <row r="114" spans="1:1">
      <c r="A114" s="91"/>
    </row>
    <row r="115" spans="1:1">
      <c r="A115" s="91"/>
    </row>
    <row r="116" spans="1:1">
      <c r="A116" s="91"/>
    </row>
    <row r="117" spans="1:1">
      <c r="A117" s="91"/>
    </row>
    <row r="118" spans="1:1">
      <c r="A118" s="91"/>
    </row>
    <row r="119" spans="1:1">
      <c r="A119" s="91"/>
    </row>
    <row r="120" spans="1:1">
      <c r="A120" s="91"/>
    </row>
    <row r="121" spans="1:1">
      <c r="A121" s="91"/>
    </row>
    <row r="122" spans="1:1">
      <c r="A122" s="91"/>
    </row>
    <row r="123" spans="1:1">
      <c r="A123" s="91"/>
    </row>
    <row r="124" spans="1:1">
      <c r="A124" s="91"/>
    </row>
    <row r="125" spans="1:1">
      <c r="A125" s="91"/>
    </row>
    <row r="126" spans="1:1">
      <c r="A126" s="91"/>
    </row>
    <row r="127" spans="1:1">
      <c r="A127" s="91"/>
    </row>
    <row r="128" spans="1:1">
      <c r="A128" s="91"/>
    </row>
    <row r="129" spans="1:1">
      <c r="A129" s="91"/>
    </row>
    <row r="130" spans="1:1">
      <c r="A130" s="91"/>
    </row>
    <row r="131" spans="1:1">
      <c r="A131" s="91"/>
    </row>
    <row r="132" spans="1:1">
      <c r="A132" s="91"/>
    </row>
    <row r="133" spans="1:1">
      <c r="A133" s="91"/>
    </row>
    <row r="134" spans="1:1">
      <c r="A134" s="91"/>
    </row>
    <row r="135" spans="1:1">
      <c r="A135" s="91"/>
    </row>
    <row r="136" spans="1:1">
      <c r="A136" s="91"/>
    </row>
    <row r="137" spans="1:1">
      <c r="A137" s="91"/>
    </row>
    <row r="138" spans="1:1">
      <c r="A138" s="91"/>
    </row>
    <row r="139" spans="1:1">
      <c r="A139" s="91"/>
    </row>
    <row r="140" spans="1:1">
      <c r="A140" s="91"/>
    </row>
    <row r="141" spans="1:1">
      <c r="A141" s="91"/>
    </row>
    <row r="142" spans="1:1">
      <c r="A142" s="91"/>
    </row>
    <row r="143" spans="1:1">
      <c r="A143" s="91"/>
    </row>
    <row r="144" spans="1:1">
      <c r="A144" s="91"/>
    </row>
    <row r="145" spans="1:1">
      <c r="A145" s="91"/>
    </row>
    <row r="146" spans="1:1">
      <c r="A146" s="91"/>
    </row>
    <row r="147" spans="1:1">
      <c r="A147" s="91"/>
    </row>
    <row r="148" spans="1:1">
      <c r="A148" s="91"/>
    </row>
    <row r="149" spans="1:1">
      <c r="A149" s="91"/>
    </row>
    <row r="150" spans="1:1">
      <c r="A150" s="91"/>
    </row>
    <row r="151" spans="1:1">
      <c r="A151" s="91"/>
    </row>
    <row r="152" spans="1:1">
      <c r="A152" s="91"/>
    </row>
    <row r="153" spans="1:1">
      <c r="A153" s="91"/>
    </row>
    <row r="154" spans="1:1">
      <c r="A154" s="91"/>
    </row>
    <row r="155" spans="1:1">
      <c r="A155" s="91"/>
    </row>
    <row r="156" spans="1:1">
      <c r="A156" s="91"/>
    </row>
    <row r="157" spans="1:1">
      <c r="A157" s="91"/>
    </row>
    <row r="158" spans="1:1">
      <c r="A158" s="91"/>
    </row>
    <row r="159" spans="1:1">
      <c r="A159" s="91"/>
    </row>
    <row r="160" spans="1:1">
      <c r="A160" s="91"/>
    </row>
    <row r="161" spans="1:1">
      <c r="A161" s="91"/>
    </row>
    <row r="162" spans="1:1">
      <c r="A162" s="91"/>
    </row>
    <row r="163" spans="1:1">
      <c r="A163" s="91"/>
    </row>
    <row r="164" spans="1:1">
      <c r="A164" s="91"/>
    </row>
    <row r="165" spans="1:1">
      <c r="A165" s="91"/>
    </row>
    <row r="166" spans="1:1">
      <c r="A166" s="91"/>
    </row>
    <row r="167" spans="1:1">
      <c r="A167" s="91"/>
    </row>
    <row r="168" spans="1:1">
      <c r="A168" s="91"/>
    </row>
    <row r="169" spans="1:1">
      <c r="A169" s="91"/>
    </row>
    <row r="170" spans="1:1">
      <c r="A170" s="91"/>
    </row>
    <row r="171" spans="1:1">
      <c r="A171" s="91"/>
    </row>
    <row r="172" spans="1:1">
      <c r="A172" s="91"/>
    </row>
    <row r="173" spans="1:1">
      <c r="A173" s="91"/>
    </row>
    <row r="174" spans="1:1">
      <c r="A174" s="91"/>
    </row>
    <row r="175" spans="1:1">
      <c r="A175" s="91"/>
    </row>
    <row r="176" spans="1:1">
      <c r="A176" s="91"/>
    </row>
    <row r="177" spans="1:1">
      <c r="A177" s="91"/>
    </row>
    <row r="178" spans="1:1">
      <c r="A178" s="91"/>
    </row>
    <row r="179" spans="1:1">
      <c r="A179" s="91"/>
    </row>
    <row r="180" spans="1:1">
      <c r="A180" s="91"/>
    </row>
    <row r="181" spans="1:1">
      <c r="A181" s="91"/>
    </row>
    <row r="182" spans="1:1">
      <c r="A182" s="91"/>
    </row>
    <row r="183" spans="1:1">
      <c r="A183" s="91"/>
    </row>
  </sheetData>
  <mergeCells count="14">
    <mergeCell ref="A1:J1"/>
    <mergeCell ref="B3:B4"/>
    <mergeCell ref="C3:C4"/>
    <mergeCell ref="D3:D4"/>
    <mergeCell ref="A2:J2"/>
    <mergeCell ref="F3:F4"/>
    <mergeCell ref="G3:J3"/>
    <mergeCell ref="E3:E4"/>
    <mergeCell ref="C16:F16"/>
    <mergeCell ref="H16:J16"/>
    <mergeCell ref="C17:F17"/>
    <mergeCell ref="H17:J17"/>
    <mergeCell ref="A3:A4"/>
    <mergeCell ref="H14:J14"/>
  </mergeCells>
  <phoneticPr fontId="0" type="noConversion"/>
  <printOptions horizontalCentered="1"/>
  <pageMargins left="0.78740157480314965" right="0.78740157480314965" top="1.1811023622047245" bottom="0.39370078740157483" header="0" footer="0"/>
  <pageSetup paperSize="9" scale="75" firstPageNumber="9" fitToHeight="5" orientation="landscape" r:id="rId1"/>
  <headerFooter alignWithMargins="0"/>
  <ignoredErrors>
    <ignoredError sqref="B7" numberStoredAsText="1"/>
    <ignoredError sqref="F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26"/>
  <sheetViews>
    <sheetView view="pageBreakPreview" topLeftCell="A13" zoomScale="80" zoomScaleNormal="25" zoomScaleSheetLayoutView="80" workbookViewId="0">
      <selection activeCell="G13" sqref="G13"/>
    </sheetView>
  </sheetViews>
  <sheetFormatPr defaultRowHeight="12.75"/>
  <cols>
    <col min="1" max="1" width="58.140625" style="7" customWidth="1"/>
    <col min="2" max="2" width="15.7109375" style="7" customWidth="1"/>
    <col min="3" max="7" width="13.85546875" style="7" customWidth="1"/>
    <col min="8" max="8" width="32" style="7" customWidth="1"/>
    <col min="9" max="9" width="9.5703125" style="7" customWidth="1"/>
    <col min="10" max="16384" width="9.140625" style="7"/>
  </cols>
  <sheetData>
    <row r="1" spans="1:8" ht="20.25">
      <c r="A1" s="287" t="s">
        <v>166</v>
      </c>
      <c r="B1" s="287"/>
      <c r="C1" s="287"/>
      <c r="D1" s="287"/>
      <c r="E1" s="287"/>
      <c r="F1" s="287"/>
      <c r="G1" s="287"/>
      <c r="H1" s="287"/>
    </row>
    <row r="3" spans="1:8" ht="42.75" customHeight="1">
      <c r="A3" s="288" t="s">
        <v>187</v>
      </c>
      <c r="B3" s="288" t="s">
        <v>0</v>
      </c>
      <c r="C3" s="288" t="s">
        <v>97</v>
      </c>
      <c r="D3" s="290" t="s">
        <v>32</v>
      </c>
      <c r="E3" s="290" t="s">
        <v>36</v>
      </c>
      <c r="F3" s="292" t="s">
        <v>133</v>
      </c>
      <c r="G3" s="290" t="s">
        <v>118</v>
      </c>
      <c r="H3" s="288" t="s">
        <v>98</v>
      </c>
    </row>
    <row r="4" spans="1:8" ht="35.25" customHeight="1">
      <c r="A4" s="289"/>
      <c r="B4" s="289"/>
      <c r="C4" s="289"/>
      <c r="D4" s="291"/>
      <c r="E4" s="291"/>
      <c r="F4" s="293"/>
      <c r="G4" s="291"/>
      <c r="H4" s="289"/>
    </row>
    <row r="5" spans="1:8" s="10" customFormat="1" ht="18.7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</row>
    <row r="6" spans="1:8" s="10" customFormat="1" ht="18.75">
      <c r="A6" s="9" t="s">
        <v>142</v>
      </c>
      <c r="B6" s="9"/>
      <c r="C6" s="8"/>
      <c r="D6" s="8"/>
      <c r="E6" s="8"/>
      <c r="F6" s="8"/>
      <c r="G6" s="8"/>
      <c r="H6" s="8"/>
    </row>
    <row r="7" spans="1:8" ht="75">
      <c r="A7" s="4" t="s">
        <v>379</v>
      </c>
      <c r="B7" s="3">
        <v>5000</v>
      </c>
      <c r="C7" s="14" t="s">
        <v>216</v>
      </c>
      <c r="D7" s="18"/>
      <c r="E7" s="18">
        <v>4.2</v>
      </c>
      <c r="F7" s="18"/>
      <c r="G7" s="18">
        <f>('Осн. фін. пок.'!F41/'Осн. фін. пок.'!F39)*100</f>
        <v>4.3975636165027465</v>
      </c>
      <c r="H7" s="17"/>
    </row>
    <row r="8" spans="1:8" ht="75">
      <c r="A8" s="4" t="s">
        <v>380</v>
      </c>
      <c r="B8" s="3">
        <v>5010</v>
      </c>
      <c r="C8" s="14" t="s">
        <v>216</v>
      </c>
      <c r="D8" s="18"/>
      <c r="E8" s="18"/>
      <c r="F8" s="18"/>
      <c r="G8" s="18">
        <f>('Осн. фін. пок.'!F47/'Осн. фін. пок.'!F39)*100</f>
        <v>0</v>
      </c>
      <c r="H8" s="17"/>
    </row>
    <row r="9" spans="1:8" ht="75">
      <c r="A9" s="19" t="s">
        <v>382</v>
      </c>
      <c r="B9" s="3">
        <v>5020</v>
      </c>
      <c r="C9" s="14" t="s">
        <v>216</v>
      </c>
      <c r="D9" s="18"/>
      <c r="E9" s="18"/>
      <c r="F9" s="18"/>
      <c r="G9" s="18"/>
      <c r="H9" s="17" t="s">
        <v>217</v>
      </c>
    </row>
    <row r="10" spans="1:8" ht="56.25">
      <c r="A10" s="19" t="s">
        <v>383</v>
      </c>
      <c r="B10" s="3">
        <v>5030</v>
      </c>
      <c r="C10" s="14" t="s">
        <v>216</v>
      </c>
      <c r="D10" s="18"/>
      <c r="E10" s="18"/>
      <c r="F10" s="18"/>
      <c r="G10" s="18"/>
      <c r="H10" s="17"/>
    </row>
    <row r="11" spans="1:8" ht="75">
      <c r="A11" s="19" t="s">
        <v>381</v>
      </c>
      <c r="B11" s="3">
        <v>5040</v>
      </c>
      <c r="C11" s="14" t="s">
        <v>216</v>
      </c>
      <c r="D11" s="18"/>
      <c r="E11" s="18"/>
      <c r="F11" s="18"/>
      <c r="G11" s="18">
        <f>('Осн. фін. пок.'!F60/'Осн. фін. пок.'!F39)*100</f>
        <v>-1.5105617445691538E-14</v>
      </c>
      <c r="H11" s="17" t="s">
        <v>218</v>
      </c>
    </row>
    <row r="12" spans="1:8" ht="18.75">
      <c r="A12" s="9" t="s">
        <v>144</v>
      </c>
      <c r="B12" s="3"/>
      <c r="C12" s="15"/>
      <c r="D12" s="18"/>
      <c r="E12" s="18"/>
      <c r="F12" s="18"/>
      <c r="G12" s="18"/>
      <c r="H12" s="17"/>
    </row>
    <row r="13" spans="1:8" ht="75">
      <c r="A13" s="13" t="s">
        <v>342</v>
      </c>
      <c r="B13" s="3">
        <v>5100</v>
      </c>
      <c r="C13" s="14"/>
      <c r="D13" s="18"/>
      <c r="E13" s="18"/>
      <c r="F13" s="18"/>
      <c r="G13" s="18" t="e">
        <f>('Осн. фін. пок.'!F101+'Осн. фін. пок.'!F102)/'Осн. фін. пок.'!F47</f>
        <v>#DIV/0!</v>
      </c>
      <c r="H13" s="17"/>
    </row>
    <row r="14" spans="1:8" s="10" customFormat="1" ht="112.5">
      <c r="A14" s="13" t="s">
        <v>369</v>
      </c>
      <c r="B14" s="3">
        <v>5110</v>
      </c>
      <c r="C14" s="14" t="s">
        <v>140</v>
      </c>
      <c r="D14" s="18"/>
      <c r="E14" s="18"/>
      <c r="F14" s="18"/>
      <c r="G14" s="18"/>
      <c r="H14" s="17" t="s">
        <v>219</v>
      </c>
    </row>
    <row r="15" spans="1:8" s="10" customFormat="1" ht="140.25" customHeight="1">
      <c r="A15" s="13" t="s">
        <v>370</v>
      </c>
      <c r="B15" s="3">
        <v>5120</v>
      </c>
      <c r="C15" s="14" t="s">
        <v>140</v>
      </c>
      <c r="D15" s="18"/>
      <c r="E15" s="18"/>
      <c r="F15" s="18"/>
      <c r="G15" s="18"/>
      <c r="H15" s="17" t="s">
        <v>221</v>
      </c>
    </row>
    <row r="16" spans="1:8" ht="18.75">
      <c r="A16" s="9" t="s">
        <v>143</v>
      </c>
      <c r="B16" s="3"/>
      <c r="C16" s="14"/>
      <c r="D16" s="18"/>
      <c r="E16" s="18"/>
      <c r="F16" s="18"/>
      <c r="G16" s="18"/>
      <c r="H16" s="17"/>
    </row>
    <row r="17" spans="1:10" ht="75">
      <c r="A17" s="13" t="s">
        <v>371</v>
      </c>
      <c r="B17" s="3">
        <v>5200</v>
      </c>
      <c r="C17" s="14"/>
      <c r="D17" s="18"/>
      <c r="E17" s="18"/>
      <c r="F17" s="18"/>
      <c r="G17" s="18">
        <f>'IV. Кап. інвестиції'!F6/'I. Фін результат'!F96</f>
        <v>0</v>
      </c>
      <c r="H17" s="17"/>
    </row>
    <row r="18" spans="1:10" ht="112.5">
      <c r="A18" s="13" t="s">
        <v>372</v>
      </c>
      <c r="B18" s="3">
        <v>5210</v>
      </c>
      <c r="C18" s="14"/>
      <c r="D18" s="18"/>
      <c r="E18" s="18"/>
      <c r="F18" s="18"/>
      <c r="G18" s="18">
        <f>'Осн. фін. пок.'!F86/'Осн. фін. пок.'!F39</f>
        <v>0</v>
      </c>
      <c r="H18" s="17"/>
    </row>
    <row r="19" spans="1:10" ht="56.25">
      <c r="A19" s="13" t="s">
        <v>373</v>
      </c>
      <c r="B19" s="3">
        <v>5220</v>
      </c>
      <c r="C19" s="14" t="s">
        <v>306</v>
      </c>
      <c r="D19" s="18"/>
      <c r="E19" s="18"/>
      <c r="F19" s="18"/>
      <c r="G19" s="18"/>
      <c r="H19" s="17" t="s">
        <v>220</v>
      </c>
    </row>
    <row r="20" spans="1:10" ht="18.75">
      <c r="A20" s="9" t="s">
        <v>193</v>
      </c>
      <c r="B20" s="3"/>
      <c r="C20" s="14"/>
      <c r="D20" s="18"/>
      <c r="E20" s="18"/>
      <c r="F20" s="18"/>
      <c r="G20" s="18"/>
      <c r="H20" s="17"/>
    </row>
    <row r="21" spans="1:10" ht="131.25">
      <c r="A21" s="19" t="s">
        <v>226</v>
      </c>
      <c r="B21" s="3">
        <v>5300</v>
      </c>
      <c r="C21" s="14"/>
      <c r="D21" s="18"/>
      <c r="E21" s="18"/>
      <c r="F21" s="18"/>
      <c r="G21" s="18"/>
      <c r="H21" s="17"/>
    </row>
    <row r="24" spans="1:10" ht="20.25">
      <c r="A24" s="22" t="s">
        <v>460</v>
      </c>
      <c r="G24" s="27" t="s">
        <v>431</v>
      </c>
    </row>
    <row r="25" spans="1:10" s="2" customFormat="1" ht="20.25">
      <c r="A25" s="21"/>
      <c r="B25" s="1"/>
      <c r="C25" s="283"/>
      <c r="D25" s="284"/>
      <c r="E25" s="284"/>
      <c r="F25" s="284"/>
      <c r="G25" s="5"/>
      <c r="H25" s="285"/>
      <c r="I25" s="286"/>
      <c r="J25" s="286"/>
    </row>
    <row r="26" spans="1:10" s="23" customFormat="1" ht="20.25">
      <c r="A26" s="22"/>
      <c r="B26" s="1"/>
      <c r="C26" s="283"/>
      <c r="D26" s="284"/>
      <c r="E26" s="284"/>
      <c r="F26" s="284"/>
      <c r="G26" s="27"/>
      <c r="H26" s="27"/>
      <c r="I26" s="27"/>
    </row>
  </sheetData>
  <mergeCells count="12">
    <mergeCell ref="C25:F25"/>
    <mergeCell ref="H25:J25"/>
    <mergeCell ref="C26:F26"/>
    <mergeCell ref="A1:H1"/>
    <mergeCell ref="H3:H4"/>
    <mergeCell ref="A3:A4"/>
    <mergeCell ref="B3:B4"/>
    <mergeCell ref="C3:C4"/>
    <mergeCell ref="D3:D4"/>
    <mergeCell ref="E3:E4"/>
    <mergeCell ref="F3:F4"/>
    <mergeCell ref="G3:G4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5" fitToHeight="7" orientation="landscape" r:id="rId1"/>
  <headerFooter alignWithMargins="0"/>
  <ignoredErrors>
    <ignoredError sqref="G17:G18 G13 G11 G7:G8 G16 G12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108"/>
  <sheetViews>
    <sheetView view="pageBreakPreview" topLeftCell="A73" zoomScaleNormal="60" zoomScaleSheetLayoutView="100" workbookViewId="0">
      <selection activeCell="A72" sqref="A72:XFD72"/>
    </sheetView>
  </sheetViews>
  <sheetFormatPr defaultRowHeight="15"/>
  <cols>
    <col min="1" max="1" width="39.42578125" style="147" customWidth="1"/>
    <col min="2" max="2" width="11.140625" style="153" customWidth="1"/>
    <col min="3" max="3" width="11.140625" style="147" customWidth="1"/>
    <col min="4" max="15" width="9" style="147" customWidth="1"/>
    <col min="16" max="16384" width="9.140625" style="147"/>
  </cols>
  <sheetData>
    <row r="1" spans="1:15">
      <c r="A1" s="294" t="s">
        <v>474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>
      <c r="A2" s="294" t="s">
        <v>426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15">
      <c r="A3" s="295" t="s">
        <v>442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</row>
    <row r="4" spans="1:15" ht="13.5" customHeight="1">
      <c r="A4" s="313"/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</row>
    <row r="5" spans="1:15" ht="21.95" customHeight="1">
      <c r="A5" s="297" t="s">
        <v>307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</row>
    <row r="6" spans="1:15" ht="10.5" customHeigh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  <row r="7" spans="1:15" ht="201.75" customHeight="1">
      <c r="A7" s="351" t="s">
        <v>450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5" ht="10.5" customHeight="1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1:15" s="150" customFormat="1">
      <c r="A9" s="298" t="s">
        <v>187</v>
      </c>
      <c r="B9" s="298"/>
      <c r="C9" s="298"/>
      <c r="D9" s="296" t="s">
        <v>32</v>
      </c>
      <c r="E9" s="296"/>
      <c r="F9" s="296" t="s">
        <v>323</v>
      </c>
      <c r="G9" s="296"/>
      <c r="H9" s="296" t="s">
        <v>133</v>
      </c>
      <c r="I9" s="296"/>
      <c r="J9" s="296" t="s">
        <v>118</v>
      </c>
      <c r="K9" s="296"/>
      <c r="L9" s="296" t="s">
        <v>343</v>
      </c>
      <c r="M9" s="296"/>
      <c r="N9" s="296" t="s">
        <v>194</v>
      </c>
      <c r="O9" s="296"/>
    </row>
    <row r="10" spans="1:15" s="150" customFormat="1">
      <c r="A10" s="298">
        <v>1</v>
      </c>
      <c r="B10" s="298"/>
      <c r="C10" s="298"/>
      <c r="D10" s="296">
        <v>2</v>
      </c>
      <c r="E10" s="296"/>
      <c r="F10" s="296">
        <v>3</v>
      </c>
      <c r="G10" s="296"/>
      <c r="H10" s="296">
        <v>4</v>
      </c>
      <c r="I10" s="296"/>
      <c r="J10" s="296">
        <v>5</v>
      </c>
      <c r="K10" s="296"/>
      <c r="L10" s="296">
        <v>6</v>
      </c>
      <c r="M10" s="296"/>
      <c r="N10" s="296">
        <v>7</v>
      </c>
      <c r="O10" s="296"/>
    </row>
    <row r="11" spans="1:15" s="150" customFormat="1">
      <c r="A11" s="306" t="s">
        <v>472</v>
      </c>
      <c r="B11" s="307"/>
      <c r="C11" s="308"/>
      <c r="D11" s="304">
        <f>SUM(D12:D14)</f>
        <v>732.5</v>
      </c>
      <c r="E11" s="305"/>
      <c r="F11" s="314">
        <f>SUM(F12:F14)</f>
        <v>709</v>
      </c>
      <c r="G11" s="315"/>
      <c r="H11" s="304">
        <f>SUM(H12:H14)</f>
        <v>0</v>
      </c>
      <c r="I11" s="305"/>
      <c r="J11" s="322">
        <f>SUM(J12:J14)</f>
        <v>710.75</v>
      </c>
      <c r="K11" s="323"/>
      <c r="L11" s="314"/>
      <c r="M11" s="315"/>
      <c r="N11" s="314"/>
      <c r="O11" s="315"/>
    </row>
    <row r="12" spans="1:15" s="150" customFormat="1">
      <c r="A12" s="299"/>
      <c r="B12" s="300"/>
      <c r="C12" s="301"/>
      <c r="D12" s="302"/>
      <c r="E12" s="303"/>
      <c r="F12" s="311"/>
      <c r="G12" s="312"/>
      <c r="H12" s="309"/>
      <c r="I12" s="310"/>
      <c r="J12" s="311"/>
      <c r="K12" s="312"/>
      <c r="L12" s="302"/>
      <c r="M12" s="303"/>
      <c r="N12" s="302"/>
      <c r="O12" s="303"/>
    </row>
    <row r="13" spans="1:15" s="150" customFormat="1">
      <c r="A13" s="299" t="s">
        <v>195</v>
      </c>
      <c r="B13" s="300"/>
      <c r="C13" s="301"/>
      <c r="D13" s="302">
        <v>36.5</v>
      </c>
      <c r="E13" s="303"/>
      <c r="F13" s="311">
        <v>36.75</v>
      </c>
      <c r="G13" s="312"/>
      <c r="H13" s="309"/>
      <c r="I13" s="310"/>
      <c r="J13" s="311">
        <v>35.5</v>
      </c>
      <c r="K13" s="312"/>
      <c r="L13" s="302"/>
      <c r="M13" s="303"/>
      <c r="N13" s="302"/>
      <c r="O13" s="303"/>
    </row>
    <row r="14" spans="1:15" s="150" customFormat="1">
      <c r="A14" s="299" t="s">
        <v>186</v>
      </c>
      <c r="B14" s="300"/>
      <c r="C14" s="301"/>
      <c r="D14" s="302">
        <v>696</v>
      </c>
      <c r="E14" s="303"/>
      <c r="F14" s="311">
        <v>672.25</v>
      </c>
      <c r="G14" s="312"/>
      <c r="H14" s="309"/>
      <c r="I14" s="310"/>
      <c r="J14" s="311">
        <v>675.25</v>
      </c>
      <c r="K14" s="312"/>
      <c r="L14" s="302"/>
      <c r="M14" s="303"/>
      <c r="N14" s="302"/>
      <c r="O14" s="303"/>
    </row>
    <row r="15" spans="1:15" s="150" customFormat="1">
      <c r="A15" s="306" t="s">
        <v>374</v>
      </c>
      <c r="B15" s="307"/>
      <c r="C15" s="308"/>
      <c r="D15" s="314">
        <f>SUM(D16:D18)</f>
        <v>60592.4</v>
      </c>
      <c r="E15" s="315"/>
      <c r="F15" s="314">
        <f>SUM(F16:F18)</f>
        <v>56395.199999999997</v>
      </c>
      <c r="G15" s="315"/>
      <c r="H15" s="304">
        <f>SUM(H16:H18)</f>
        <v>0</v>
      </c>
      <c r="I15" s="305"/>
      <c r="J15" s="316">
        <f>SUM(J16:J18)</f>
        <v>84530.43</v>
      </c>
      <c r="K15" s="317"/>
      <c r="L15" s="314"/>
      <c r="M15" s="315"/>
      <c r="N15" s="314"/>
      <c r="O15" s="315"/>
    </row>
    <row r="16" spans="1:15" s="150" customFormat="1">
      <c r="A16" s="299"/>
      <c r="B16" s="300"/>
      <c r="C16" s="301"/>
      <c r="D16" s="302"/>
      <c r="E16" s="303"/>
      <c r="F16" s="318">
        <v>340</v>
      </c>
      <c r="G16" s="319"/>
      <c r="H16" s="309"/>
      <c r="I16" s="310"/>
      <c r="J16" s="320"/>
      <c r="K16" s="321"/>
      <c r="L16" s="302"/>
      <c r="M16" s="303"/>
      <c r="N16" s="302"/>
      <c r="O16" s="303"/>
    </row>
    <row r="17" spans="1:15" s="150" customFormat="1">
      <c r="A17" s="299" t="s">
        <v>195</v>
      </c>
      <c r="B17" s="300"/>
      <c r="C17" s="301"/>
      <c r="D17" s="302">
        <v>3618.4</v>
      </c>
      <c r="E17" s="303"/>
      <c r="F17" s="318">
        <v>3858</v>
      </c>
      <c r="G17" s="319"/>
      <c r="H17" s="309"/>
      <c r="I17" s="310"/>
      <c r="J17" s="320">
        <v>5230.43</v>
      </c>
      <c r="K17" s="321"/>
      <c r="L17" s="302"/>
      <c r="M17" s="303"/>
      <c r="N17" s="302"/>
      <c r="O17" s="303"/>
    </row>
    <row r="18" spans="1:15" s="150" customFormat="1">
      <c r="A18" s="299" t="s">
        <v>186</v>
      </c>
      <c r="B18" s="300"/>
      <c r="C18" s="301"/>
      <c r="D18" s="302">
        <v>56974</v>
      </c>
      <c r="E18" s="303"/>
      <c r="F18" s="318">
        <v>52197.2</v>
      </c>
      <c r="G18" s="319"/>
      <c r="H18" s="309"/>
      <c r="I18" s="310"/>
      <c r="J18" s="320">
        <v>79300</v>
      </c>
      <c r="K18" s="321"/>
      <c r="L18" s="302"/>
      <c r="M18" s="303"/>
      <c r="N18" s="302"/>
      <c r="O18" s="303"/>
    </row>
    <row r="19" spans="1:15" s="150" customFormat="1">
      <c r="A19" s="306" t="s">
        <v>375</v>
      </c>
      <c r="B19" s="307"/>
      <c r="C19" s="308"/>
      <c r="D19" s="316">
        <f>D20+D21+D22</f>
        <v>60592.4</v>
      </c>
      <c r="E19" s="317"/>
      <c r="F19" s="316">
        <f>F20+F21+F22</f>
        <v>56395.199999999997</v>
      </c>
      <c r="G19" s="317"/>
      <c r="H19" s="304"/>
      <c r="I19" s="305"/>
      <c r="J19" s="316">
        <f>J20+J21+J22</f>
        <v>84530.4</v>
      </c>
      <c r="K19" s="317"/>
      <c r="L19" s="314"/>
      <c r="M19" s="315"/>
      <c r="N19" s="314"/>
      <c r="O19" s="315"/>
    </row>
    <row r="20" spans="1:15" s="150" customFormat="1">
      <c r="A20" s="299"/>
      <c r="B20" s="300"/>
      <c r="C20" s="301"/>
      <c r="D20" s="302"/>
      <c r="E20" s="303"/>
      <c r="F20" s="320">
        <v>340</v>
      </c>
      <c r="G20" s="321"/>
      <c r="H20" s="309"/>
      <c r="I20" s="310"/>
      <c r="J20" s="320"/>
      <c r="K20" s="321"/>
      <c r="L20" s="302"/>
      <c r="M20" s="303"/>
      <c r="N20" s="302"/>
      <c r="O20" s="303"/>
    </row>
    <row r="21" spans="1:15" s="150" customFormat="1">
      <c r="A21" s="299" t="s">
        <v>195</v>
      </c>
      <c r="B21" s="300"/>
      <c r="C21" s="301"/>
      <c r="D21" s="302">
        <v>3618.4</v>
      </c>
      <c r="E21" s="303"/>
      <c r="F21" s="320">
        <v>3858</v>
      </c>
      <c r="G21" s="321"/>
      <c r="H21" s="309"/>
      <c r="I21" s="310"/>
      <c r="J21" s="320">
        <v>5230.3999999999996</v>
      </c>
      <c r="K21" s="321"/>
      <c r="L21" s="302"/>
      <c r="M21" s="303"/>
      <c r="N21" s="302"/>
      <c r="O21" s="303"/>
    </row>
    <row r="22" spans="1:15" s="150" customFormat="1">
      <c r="A22" s="299" t="s">
        <v>186</v>
      </c>
      <c r="B22" s="300"/>
      <c r="C22" s="301"/>
      <c r="D22" s="302">
        <v>56974</v>
      </c>
      <c r="E22" s="303"/>
      <c r="F22" s="320">
        <v>52197.2</v>
      </c>
      <c r="G22" s="321"/>
      <c r="H22" s="309"/>
      <c r="I22" s="310"/>
      <c r="J22" s="320">
        <v>79300</v>
      </c>
      <c r="K22" s="321"/>
      <c r="L22" s="302"/>
      <c r="M22" s="303"/>
      <c r="N22" s="302"/>
      <c r="O22" s="303"/>
    </row>
    <row r="23" spans="1:15" s="150" customFormat="1">
      <c r="A23" s="306" t="s">
        <v>360</v>
      </c>
      <c r="B23" s="307"/>
      <c r="C23" s="308"/>
      <c r="D23" s="316">
        <f>D19/D11/12*1000</f>
        <v>6893.3333333333339</v>
      </c>
      <c r="E23" s="317"/>
      <c r="F23" s="316">
        <f>F19/F11/12*1000</f>
        <v>6628.4908321579687</v>
      </c>
      <c r="G23" s="317"/>
      <c r="H23" s="314"/>
      <c r="I23" s="315"/>
      <c r="J23" s="316">
        <f>J19/J11/12*1000</f>
        <v>9910.9391487864923</v>
      </c>
      <c r="K23" s="317"/>
      <c r="L23" s="314"/>
      <c r="M23" s="315"/>
      <c r="N23" s="314"/>
      <c r="O23" s="315"/>
    </row>
    <row r="24" spans="1:15" s="150" customFormat="1">
      <c r="A24" s="299"/>
      <c r="B24" s="300"/>
      <c r="C24" s="301"/>
      <c r="D24" s="316"/>
      <c r="E24" s="317"/>
      <c r="F24" s="320"/>
      <c r="G24" s="321"/>
      <c r="H24" s="302"/>
      <c r="I24" s="303"/>
      <c r="J24" s="316" t="e">
        <f t="shared" ref="J24:J26" si="0">J20/J12/12*1000</f>
        <v>#DIV/0!</v>
      </c>
      <c r="K24" s="317"/>
      <c r="L24" s="302"/>
      <c r="M24" s="303"/>
      <c r="N24" s="302"/>
      <c r="O24" s="303"/>
    </row>
    <row r="25" spans="1:15" s="150" customFormat="1">
      <c r="A25" s="299" t="s">
        <v>195</v>
      </c>
      <c r="B25" s="300"/>
      <c r="C25" s="301"/>
      <c r="D25" s="316">
        <f t="shared" ref="D25:D26" si="1">D21/D13/12*1000</f>
        <v>8261.1872146118731</v>
      </c>
      <c r="E25" s="317"/>
      <c r="F25" s="320">
        <v>8750</v>
      </c>
      <c r="G25" s="321"/>
      <c r="H25" s="302"/>
      <c r="I25" s="303"/>
      <c r="J25" s="316">
        <f t="shared" si="0"/>
        <v>12277.934272300468</v>
      </c>
      <c r="K25" s="317"/>
      <c r="L25" s="302"/>
      <c r="M25" s="303"/>
      <c r="N25" s="302"/>
      <c r="O25" s="303"/>
    </row>
    <row r="26" spans="1:15" s="150" customFormat="1">
      <c r="A26" s="299" t="s">
        <v>186</v>
      </c>
      <c r="B26" s="300"/>
      <c r="C26" s="301"/>
      <c r="D26" s="316">
        <f t="shared" si="1"/>
        <v>6821.5996168582369</v>
      </c>
      <c r="E26" s="317"/>
      <c r="F26" s="320">
        <v>6470.5</v>
      </c>
      <c r="G26" s="321"/>
      <c r="H26" s="302"/>
      <c r="I26" s="303"/>
      <c r="J26" s="316">
        <f t="shared" si="0"/>
        <v>9786.498827594718</v>
      </c>
      <c r="K26" s="317"/>
      <c r="L26" s="302"/>
      <c r="M26" s="303"/>
      <c r="N26" s="302"/>
      <c r="O26" s="303"/>
    </row>
    <row r="27" spans="1:15" ht="10.5" customHeight="1">
      <c r="A27" s="151"/>
      <c r="B27" s="151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</row>
    <row r="28" spans="1:15" ht="54" customHeight="1">
      <c r="A28" s="352" t="s">
        <v>315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</row>
    <row r="29" spans="1:15" ht="15" hidden="1" customHeight="1">
      <c r="A29" s="152"/>
      <c r="B29" s="152"/>
      <c r="C29" s="152"/>
      <c r="D29" s="152"/>
      <c r="E29" s="152"/>
      <c r="F29" s="152"/>
      <c r="G29" s="152"/>
      <c r="H29" s="152"/>
      <c r="I29" s="152"/>
    </row>
    <row r="30" spans="1:15">
      <c r="A30" s="297" t="s">
        <v>205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</row>
    <row r="31" spans="1:15" ht="10.5" customHeight="1"/>
    <row r="32" spans="1:15">
      <c r="A32" s="154" t="s">
        <v>119</v>
      </c>
      <c r="B32" s="332" t="s">
        <v>206</v>
      </c>
      <c r="C32" s="333"/>
      <c r="D32" s="333"/>
      <c r="E32" s="333"/>
      <c r="F32" s="298" t="s">
        <v>85</v>
      </c>
      <c r="G32" s="298"/>
      <c r="H32" s="298"/>
      <c r="I32" s="298"/>
      <c r="J32" s="298"/>
      <c r="K32" s="298"/>
      <c r="L32" s="298"/>
      <c r="M32" s="298"/>
      <c r="N32" s="298"/>
      <c r="O32" s="298"/>
    </row>
    <row r="33" spans="1:15">
      <c r="A33" s="154">
        <v>1</v>
      </c>
      <c r="B33" s="332">
        <v>2</v>
      </c>
      <c r="C33" s="333"/>
      <c r="D33" s="333"/>
      <c r="E33" s="333"/>
      <c r="F33" s="298">
        <v>3</v>
      </c>
      <c r="G33" s="298"/>
      <c r="H33" s="298"/>
      <c r="I33" s="298"/>
      <c r="J33" s="298"/>
      <c r="K33" s="298"/>
      <c r="L33" s="298"/>
      <c r="M33" s="298"/>
      <c r="N33" s="298"/>
      <c r="O33" s="298"/>
    </row>
    <row r="34" spans="1:15">
      <c r="A34" s="155"/>
      <c r="B34" s="327"/>
      <c r="C34" s="328"/>
      <c r="D34" s="328"/>
      <c r="E34" s="328"/>
      <c r="F34" s="324"/>
      <c r="G34" s="324"/>
      <c r="H34" s="324"/>
      <c r="I34" s="324"/>
      <c r="J34" s="324"/>
      <c r="K34" s="324"/>
      <c r="L34" s="324"/>
      <c r="M34" s="324"/>
      <c r="N34" s="324"/>
      <c r="O34" s="324"/>
    </row>
    <row r="35" spans="1:15" hidden="1">
      <c r="A35" s="155"/>
      <c r="B35" s="327"/>
      <c r="C35" s="328"/>
      <c r="D35" s="328"/>
      <c r="E35" s="328"/>
      <c r="F35" s="324"/>
      <c r="G35" s="324"/>
      <c r="H35" s="324"/>
      <c r="I35" s="324"/>
      <c r="J35" s="324"/>
      <c r="K35" s="324"/>
      <c r="L35" s="324"/>
      <c r="M35" s="324"/>
      <c r="N35" s="324"/>
      <c r="O35" s="324"/>
    </row>
    <row r="36" spans="1:15" hidden="1">
      <c r="A36" s="155"/>
      <c r="B36" s="327"/>
      <c r="C36" s="328"/>
      <c r="D36" s="328"/>
      <c r="E36" s="328"/>
      <c r="F36" s="324"/>
      <c r="G36" s="324"/>
      <c r="H36" s="324"/>
      <c r="I36" s="324"/>
      <c r="J36" s="324"/>
      <c r="K36" s="324"/>
      <c r="L36" s="324"/>
      <c r="M36" s="324"/>
      <c r="N36" s="324"/>
      <c r="O36" s="324"/>
    </row>
    <row r="37" spans="1:15" hidden="1">
      <c r="A37" s="155"/>
      <c r="B37" s="327"/>
      <c r="C37" s="328"/>
      <c r="D37" s="328"/>
      <c r="E37" s="328"/>
      <c r="F37" s="324"/>
      <c r="G37" s="324"/>
      <c r="H37" s="324"/>
      <c r="I37" s="324"/>
      <c r="J37" s="324"/>
      <c r="K37" s="324"/>
      <c r="L37" s="324"/>
      <c r="M37" s="324"/>
      <c r="N37" s="324"/>
      <c r="O37" s="324"/>
    </row>
    <row r="38" spans="1:15" hidden="1">
      <c r="A38" s="155"/>
      <c r="B38" s="327"/>
      <c r="C38" s="328"/>
      <c r="D38" s="328"/>
      <c r="E38" s="328"/>
      <c r="F38" s="324"/>
      <c r="G38" s="324"/>
      <c r="H38" s="324"/>
      <c r="I38" s="324"/>
      <c r="J38" s="324"/>
      <c r="K38" s="324"/>
      <c r="L38" s="324"/>
      <c r="M38" s="324"/>
      <c r="N38" s="324"/>
      <c r="O38" s="324"/>
    </row>
    <row r="39" spans="1:15" hidden="1">
      <c r="A39" s="155"/>
      <c r="B39" s="327"/>
      <c r="C39" s="328"/>
      <c r="D39" s="328"/>
      <c r="E39" s="328"/>
      <c r="F39" s="324"/>
      <c r="G39" s="324"/>
      <c r="H39" s="324"/>
      <c r="I39" s="324"/>
      <c r="J39" s="324"/>
      <c r="K39" s="324"/>
      <c r="L39" s="324"/>
      <c r="M39" s="324"/>
      <c r="N39" s="324"/>
      <c r="O39" s="324"/>
    </row>
    <row r="40" spans="1:15" hidden="1">
      <c r="A40" s="155"/>
      <c r="B40" s="327"/>
      <c r="C40" s="328"/>
      <c r="D40" s="328"/>
      <c r="E40" s="328"/>
      <c r="F40" s="324"/>
      <c r="G40" s="324"/>
      <c r="H40" s="324"/>
      <c r="I40" s="324"/>
      <c r="J40" s="324"/>
      <c r="K40" s="324"/>
      <c r="L40" s="324"/>
      <c r="M40" s="324"/>
      <c r="N40" s="324"/>
      <c r="O40" s="324"/>
    </row>
    <row r="41" spans="1:15" hidden="1">
      <c r="A41" s="155"/>
      <c r="B41" s="327"/>
      <c r="C41" s="328"/>
      <c r="D41" s="328"/>
      <c r="E41" s="328"/>
      <c r="F41" s="327"/>
      <c r="G41" s="328"/>
      <c r="H41" s="328"/>
      <c r="I41" s="328"/>
      <c r="J41" s="328"/>
      <c r="K41" s="328"/>
      <c r="L41" s="328"/>
      <c r="M41" s="328"/>
      <c r="N41" s="328"/>
      <c r="O41" s="336"/>
    </row>
    <row r="42" spans="1:15" hidden="1">
      <c r="A42" s="155"/>
      <c r="B42" s="327"/>
      <c r="C42" s="328"/>
      <c r="D42" s="328"/>
      <c r="E42" s="336"/>
      <c r="F42" s="327"/>
      <c r="G42" s="328"/>
      <c r="H42" s="328"/>
      <c r="I42" s="328"/>
      <c r="J42" s="328"/>
      <c r="K42" s="328"/>
      <c r="L42" s="328"/>
      <c r="M42" s="328"/>
      <c r="N42" s="328"/>
      <c r="O42" s="336"/>
    </row>
    <row r="43" spans="1:15" ht="12" customHeigh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1:15">
      <c r="A44" s="335" t="s">
        <v>178</v>
      </c>
      <c r="B44" s="335"/>
      <c r="C44" s="335"/>
      <c r="D44" s="335"/>
      <c r="E44" s="335"/>
      <c r="F44" s="335"/>
      <c r="G44" s="335"/>
      <c r="H44" s="335"/>
      <c r="I44" s="335"/>
      <c r="J44" s="335"/>
    </row>
    <row r="45" spans="1:15" ht="7.5" customHeight="1"/>
    <row r="46" spans="1:15" ht="44.25" customHeight="1">
      <c r="A46" s="325" t="s">
        <v>408</v>
      </c>
      <c r="B46" s="329" t="s">
        <v>207</v>
      </c>
      <c r="C46" s="331"/>
      <c r="D46" s="296" t="s">
        <v>439</v>
      </c>
      <c r="E46" s="296"/>
      <c r="F46" s="296"/>
      <c r="G46" s="296" t="s">
        <v>440</v>
      </c>
      <c r="H46" s="296"/>
      <c r="I46" s="296"/>
      <c r="J46" s="329" t="s">
        <v>443</v>
      </c>
      <c r="K46" s="330"/>
      <c r="L46" s="331"/>
      <c r="M46" s="296" t="s">
        <v>424</v>
      </c>
      <c r="N46" s="296"/>
      <c r="O46" s="296"/>
    </row>
    <row r="47" spans="1:15" ht="165.75" customHeight="1">
      <c r="A47" s="326"/>
      <c r="B47" s="157" t="s">
        <v>72</v>
      </c>
      <c r="C47" s="157" t="s">
        <v>73</v>
      </c>
      <c r="D47" s="157" t="s">
        <v>376</v>
      </c>
      <c r="E47" s="157" t="s">
        <v>208</v>
      </c>
      <c r="F47" s="157" t="s">
        <v>377</v>
      </c>
      <c r="G47" s="157" t="s">
        <v>376</v>
      </c>
      <c r="H47" s="157" t="s">
        <v>208</v>
      </c>
      <c r="I47" s="157" t="s">
        <v>377</v>
      </c>
      <c r="J47" s="157" t="s">
        <v>376</v>
      </c>
      <c r="K47" s="157" t="s">
        <v>208</v>
      </c>
      <c r="L47" s="157" t="s">
        <v>377</v>
      </c>
      <c r="M47" s="157" t="s">
        <v>376</v>
      </c>
      <c r="N47" s="157" t="s">
        <v>208</v>
      </c>
      <c r="O47" s="157" t="s">
        <v>407</v>
      </c>
    </row>
    <row r="48" spans="1:15">
      <c r="A48" s="157">
        <v>1</v>
      </c>
      <c r="B48" s="157">
        <v>2</v>
      </c>
      <c r="C48" s="157">
        <v>3</v>
      </c>
      <c r="D48" s="157">
        <v>4</v>
      </c>
      <c r="E48" s="157">
        <v>5</v>
      </c>
      <c r="F48" s="157">
        <v>6</v>
      </c>
      <c r="G48" s="157">
        <v>7</v>
      </c>
      <c r="H48" s="158">
        <v>8</v>
      </c>
      <c r="I48" s="158">
        <v>9</v>
      </c>
      <c r="J48" s="158">
        <v>10</v>
      </c>
      <c r="K48" s="158">
        <v>11</v>
      </c>
      <c r="L48" s="158">
        <v>12</v>
      </c>
      <c r="M48" s="158">
        <v>13</v>
      </c>
      <c r="N48" s="158">
        <v>14</v>
      </c>
      <c r="O48" s="158">
        <v>15</v>
      </c>
    </row>
    <row r="49" spans="1:15" ht="30">
      <c r="A49" s="159" t="s">
        <v>422</v>
      </c>
      <c r="B49" s="160"/>
      <c r="C49" s="161"/>
      <c r="D49" s="162"/>
      <c r="E49" s="162"/>
      <c r="F49" s="163"/>
      <c r="G49" s="160">
        <v>15303.057000000001</v>
      </c>
      <c r="H49" s="162"/>
      <c r="I49" s="164"/>
      <c r="J49" s="163">
        <v>11752</v>
      </c>
      <c r="K49" s="162"/>
      <c r="L49" s="163"/>
      <c r="M49" s="160">
        <v>15904</v>
      </c>
      <c r="N49" s="162"/>
      <c r="O49" s="164"/>
    </row>
    <row r="50" spans="1:15" ht="33" customHeight="1">
      <c r="A50" s="159" t="s">
        <v>409</v>
      </c>
      <c r="B50" s="160"/>
      <c r="C50" s="161"/>
      <c r="D50" s="162"/>
      <c r="E50" s="162"/>
      <c r="F50" s="163"/>
      <c r="G50" s="160">
        <v>35617.826000000001</v>
      </c>
      <c r="H50" s="162"/>
      <c r="I50" s="164"/>
      <c r="J50" s="163">
        <v>27204.7</v>
      </c>
      <c r="K50" s="162"/>
      <c r="L50" s="163"/>
      <c r="M50" s="160">
        <v>36460.300000000003</v>
      </c>
      <c r="N50" s="162"/>
      <c r="O50" s="164"/>
    </row>
    <row r="51" spans="1:15" ht="36" customHeight="1">
      <c r="A51" s="159" t="s">
        <v>410</v>
      </c>
      <c r="B51" s="160"/>
      <c r="C51" s="161"/>
      <c r="D51" s="162"/>
      <c r="E51" s="162"/>
      <c r="F51" s="163"/>
      <c r="G51" s="160">
        <v>9700.9</v>
      </c>
      <c r="H51" s="162"/>
      <c r="I51" s="165"/>
      <c r="J51" s="163">
        <v>5874.4</v>
      </c>
      <c r="K51" s="162"/>
      <c r="L51" s="163"/>
      <c r="M51" s="160">
        <v>8622.9</v>
      </c>
      <c r="N51" s="162"/>
      <c r="O51" s="165"/>
    </row>
    <row r="52" spans="1:15">
      <c r="A52" s="159" t="s">
        <v>411</v>
      </c>
      <c r="B52" s="160"/>
      <c r="C52" s="161"/>
      <c r="D52" s="162"/>
      <c r="E52" s="162"/>
      <c r="F52" s="163"/>
      <c r="G52" s="160">
        <v>3254.4</v>
      </c>
      <c r="H52" s="162"/>
      <c r="I52" s="165"/>
      <c r="J52" s="163">
        <v>2584.1</v>
      </c>
      <c r="K52" s="162"/>
      <c r="L52" s="163"/>
      <c r="M52" s="160">
        <v>3456.2</v>
      </c>
      <c r="N52" s="162"/>
      <c r="O52" s="165"/>
    </row>
    <row r="53" spans="1:15" ht="75">
      <c r="A53" s="159" t="s">
        <v>412</v>
      </c>
      <c r="B53" s="160"/>
      <c r="C53" s="161"/>
      <c r="D53" s="162"/>
      <c r="E53" s="162"/>
      <c r="F53" s="163"/>
      <c r="G53" s="160">
        <v>9884</v>
      </c>
      <c r="H53" s="162"/>
      <c r="I53" s="165"/>
      <c r="J53" s="163">
        <v>21311.5</v>
      </c>
      <c r="K53" s="162"/>
      <c r="L53" s="163"/>
      <c r="M53" s="160">
        <v>30566.3</v>
      </c>
      <c r="N53" s="162"/>
      <c r="O53" s="165"/>
    </row>
    <row r="54" spans="1:15">
      <c r="A54" s="159" t="s">
        <v>413</v>
      </c>
      <c r="B54" s="160"/>
      <c r="C54" s="161"/>
      <c r="D54" s="162"/>
      <c r="E54" s="162"/>
      <c r="F54" s="163"/>
      <c r="G54" s="160">
        <v>122.47199999999999</v>
      </c>
      <c r="H54" s="162"/>
      <c r="I54" s="165"/>
      <c r="J54" s="163">
        <v>53.7</v>
      </c>
      <c r="K54" s="162"/>
      <c r="L54" s="163"/>
      <c r="M54" s="160">
        <v>76.5</v>
      </c>
      <c r="N54" s="162"/>
      <c r="O54" s="165"/>
    </row>
    <row r="55" spans="1:15">
      <c r="A55" s="159" t="s">
        <v>414</v>
      </c>
      <c r="B55" s="160"/>
      <c r="C55" s="161"/>
      <c r="D55" s="162"/>
      <c r="E55" s="162"/>
      <c r="F55" s="163"/>
      <c r="G55" s="160">
        <v>208.9</v>
      </c>
      <c r="H55" s="162"/>
      <c r="I55" s="165"/>
      <c r="J55" s="163"/>
      <c r="K55" s="162"/>
      <c r="L55" s="163"/>
      <c r="M55" s="160">
        <v>0</v>
      </c>
      <c r="N55" s="162"/>
      <c r="O55" s="165"/>
    </row>
    <row r="56" spans="1:15">
      <c r="A56" s="159" t="s">
        <v>415</v>
      </c>
      <c r="B56" s="160"/>
      <c r="C56" s="161"/>
      <c r="D56" s="162"/>
      <c r="E56" s="162"/>
      <c r="F56" s="163"/>
      <c r="G56" s="160">
        <v>824.5</v>
      </c>
      <c r="H56" s="162"/>
      <c r="I56" s="165"/>
      <c r="J56" s="163">
        <v>208.6</v>
      </c>
      <c r="K56" s="162"/>
      <c r="L56" s="163"/>
      <c r="M56" s="160">
        <v>300.10000000000002</v>
      </c>
      <c r="N56" s="162"/>
      <c r="O56" s="165"/>
    </row>
    <row r="57" spans="1:15">
      <c r="A57" s="159" t="s">
        <v>416</v>
      </c>
      <c r="B57" s="160"/>
      <c r="C57" s="161"/>
      <c r="D57" s="162"/>
      <c r="E57" s="162"/>
      <c r="F57" s="163"/>
      <c r="G57" s="160">
        <v>79.3</v>
      </c>
      <c r="H57" s="162"/>
      <c r="I57" s="165"/>
      <c r="J57" s="163">
        <v>9.9</v>
      </c>
      <c r="K57" s="162"/>
      <c r="L57" s="163"/>
      <c r="M57" s="160">
        <v>25.1</v>
      </c>
      <c r="N57" s="162"/>
      <c r="O57" s="165"/>
    </row>
    <row r="58" spans="1:15">
      <c r="A58" s="159" t="s">
        <v>417</v>
      </c>
      <c r="B58" s="160"/>
      <c r="C58" s="161"/>
      <c r="D58" s="162"/>
      <c r="E58" s="162"/>
      <c r="F58" s="163"/>
      <c r="G58" s="160">
        <v>19.3</v>
      </c>
      <c r="H58" s="162"/>
      <c r="I58" s="165"/>
      <c r="J58" s="163">
        <v>1.6</v>
      </c>
      <c r="K58" s="162"/>
      <c r="L58" s="163"/>
      <c r="M58" s="160">
        <v>1.6</v>
      </c>
      <c r="N58" s="162"/>
      <c r="O58" s="165"/>
    </row>
    <row r="59" spans="1:15">
      <c r="A59" s="159" t="s">
        <v>418</v>
      </c>
      <c r="B59" s="161"/>
      <c r="C59" s="161"/>
      <c r="D59" s="162"/>
      <c r="E59" s="162"/>
      <c r="F59" s="163"/>
      <c r="G59" s="160">
        <v>96.9</v>
      </c>
      <c r="H59" s="162"/>
      <c r="I59" s="165"/>
      <c r="J59" s="163">
        <v>5.8</v>
      </c>
      <c r="K59" s="162"/>
      <c r="L59" s="163"/>
      <c r="M59" s="160">
        <v>16.399999999999999</v>
      </c>
      <c r="N59" s="162"/>
      <c r="O59" s="165"/>
    </row>
    <row r="60" spans="1:15" ht="45">
      <c r="A60" s="166" t="s">
        <v>419</v>
      </c>
      <c r="B60" s="167"/>
      <c r="C60" s="167"/>
      <c r="D60" s="162"/>
      <c r="E60" s="162"/>
      <c r="F60" s="163"/>
      <c r="G60" s="160">
        <v>7978.2</v>
      </c>
      <c r="H60" s="162"/>
      <c r="I60" s="165"/>
      <c r="J60" s="163">
        <v>5434.8</v>
      </c>
      <c r="K60" s="162"/>
      <c r="L60" s="163"/>
      <c r="M60" s="160">
        <v>8193.2999999999993</v>
      </c>
      <c r="N60" s="162"/>
      <c r="O60" s="165"/>
    </row>
    <row r="61" spans="1:15" ht="30">
      <c r="A61" s="166" t="s">
        <v>420</v>
      </c>
      <c r="B61" s="167"/>
      <c r="C61" s="167"/>
      <c r="D61" s="162"/>
      <c r="E61" s="162"/>
      <c r="F61" s="163"/>
      <c r="G61" s="160">
        <v>165</v>
      </c>
      <c r="H61" s="162"/>
      <c r="I61" s="165"/>
      <c r="J61" s="163">
        <v>231.1</v>
      </c>
      <c r="K61" s="162"/>
      <c r="L61" s="163"/>
      <c r="M61" s="160">
        <v>321.39999999999998</v>
      </c>
      <c r="N61" s="162"/>
      <c r="O61" s="165"/>
    </row>
    <row r="62" spans="1:15" ht="30">
      <c r="A62" s="166" t="s">
        <v>445</v>
      </c>
      <c r="B62" s="167"/>
      <c r="C62" s="167"/>
      <c r="D62" s="162"/>
      <c r="E62" s="162"/>
      <c r="F62" s="163"/>
      <c r="G62" s="168"/>
      <c r="H62" s="162"/>
      <c r="I62" s="165"/>
      <c r="J62" s="163">
        <v>315.10000000000002</v>
      </c>
      <c r="K62" s="162"/>
      <c r="L62" s="163"/>
      <c r="M62" s="168">
        <v>472.6</v>
      </c>
      <c r="N62" s="162"/>
      <c r="O62" s="165"/>
    </row>
    <row r="63" spans="1:15" ht="30">
      <c r="A63" s="166" t="s">
        <v>444</v>
      </c>
      <c r="B63" s="167"/>
      <c r="C63" s="167"/>
      <c r="D63" s="162"/>
      <c r="E63" s="162"/>
      <c r="F63" s="163"/>
      <c r="G63" s="168"/>
      <c r="H63" s="162"/>
      <c r="I63" s="165"/>
      <c r="J63" s="163">
        <v>590.79999999999995</v>
      </c>
      <c r="K63" s="162"/>
      <c r="L63" s="163"/>
      <c r="M63" s="168">
        <v>928.4</v>
      </c>
      <c r="N63" s="162"/>
      <c r="O63" s="165"/>
    </row>
    <row r="64" spans="1:15" ht="45">
      <c r="A64" s="166" t="s">
        <v>446</v>
      </c>
      <c r="B64" s="167"/>
      <c r="C64" s="167"/>
      <c r="D64" s="162"/>
      <c r="E64" s="162"/>
      <c r="F64" s="163"/>
      <c r="G64" s="168"/>
      <c r="H64" s="162"/>
      <c r="I64" s="165"/>
      <c r="J64" s="163">
        <v>2666.5</v>
      </c>
      <c r="K64" s="162"/>
      <c r="L64" s="163"/>
      <c r="M64" s="168">
        <v>4892.5</v>
      </c>
      <c r="N64" s="162"/>
      <c r="O64" s="165"/>
    </row>
    <row r="65" spans="1:15" ht="45">
      <c r="A65" s="166" t="s">
        <v>447</v>
      </c>
      <c r="B65" s="167"/>
      <c r="C65" s="167"/>
      <c r="D65" s="162"/>
      <c r="E65" s="162"/>
      <c r="F65" s="163"/>
      <c r="G65" s="168"/>
      <c r="H65" s="162"/>
      <c r="I65" s="165"/>
      <c r="J65" s="163">
        <v>378.7</v>
      </c>
      <c r="K65" s="162"/>
      <c r="L65" s="163"/>
      <c r="M65" s="168">
        <v>494.7</v>
      </c>
      <c r="N65" s="162"/>
      <c r="O65" s="165"/>
    </row>
    <row r="66" spans="1:15" ht="45">
      <c r="A66" s="166" t="s">
        <v>421</v>
      </c>
      <c r="B66" s="167"/>
      <c r="C66" s="167"/>
      <c r="D66" s="162"/>
      <c r="E66" s="162"/>
      <c r="F66" s="163"/>
      <c r="G66" s="160">
        <v>32135.687000000002</v>
      </c>
      <c r="H66" s="162"/>
      <c r="I66" s="165"/>
      <c r="J66" s="163">
        <v>15287.4</v>
      </c>
      <c r="K66" s="162"/>
      <c r="L66" s="163"/>
      <c r="M66" s="160">
        <v>32135.7</v>
      </c>
      <c r="N66" s="162"/>
      <c r="O66" s="165"/>
    </row>
    <row r="67" spans="1:15" ht="60">
      <c r="A67" s="166" t="s">
        <v>448</v>
      </c>
      <c r="B67" s="167"/>
      <c r="C67" s="167"/>
      <c r="D67" s="162"/>
      <c r="E67" s="162"/>
      <c r="F67" s="163"/>
      <c r="G67" s="160"/>
      <c r="H67" s="162"/>
      <c r="I67" s="165"/>
      <c r="J67" s="163">
        <v>4958.8999999999996</v>
      </c>
      <c r="K67" s="162"/>
      <c r="L67" s="163"/>
      <c r="M67" s="160">
        <v>4958.8999999999996</v>
      </c>
      <c r="N67" s="162"/>
      <c r="O67" s="165"/>
    </row>
    <row r="68" spans="1:15" ht="30">
      <c r="A68" s="166" t="s">
        <v>449</v>
      </c>
      <c r="B68" s="167"/>
      <c r="C68" s="167"/>
      <c r="D68" s="162"/>
      <c r="E68" s="162"/>
      <c r="F68" s="163"/>
      <c r="G68" s="160"/>
      <c r="H68" s="162"/>
      <c r="I68" s="165"/>
      <c r="J68" s="163">
        <v>686.9</v>
      </c>
      <c r="K68" s="162"/>
      <c r="L68" s="163"/>
      <c r="M68" s="160">
        <v>1314.7</v>
      </c>
      <c r="N68" s="162"/>
      <c r="O68" s="165"/>
    </row>
    <row r="69" spans="1:15" ht="45">
      <c r="A69" s="166" t="s">
        <v>425</v>
      </c>
      <c r="B69" s="167"/>
      <c r="C69" s="167"/>
      <c r="D69" s="162"/>
      <c r="E69" s="162"/>
      <c r="F69" s="163"/>
      <c r="G69" s="169">
        <v>4219</v>
      </c>
      <c r="H69" s="162"/>
      <c r="I69" s="165"/>
      <c r="J69" s="163">
        <v>2610.1</v>
      </c>
      <c r="K69" s="162"/>
      <c r="L69" s="163"/>
      <c r="M69" s="169">
        <v>3656</v>
      </c>
      <c r="N69" s="162"/>
      <c r="O69" s="165"/>
    </row>
    <row r="70" spans="1:15" ht="20.100000000000001" customHeight="1">
      <c r="A70" s="170" t="s">
        <v>56</v>
      </c>
      <c r="B70" s="171"/>
      <c r="C70" s="171"/>
      <c r="D70" s="172">
        <f>SUM(D49:D66)</f>
        <v>0</v>
      </c>
      <c r="E70" s="172"/>
      <c r="F70" s="173"/>
      <c r="G70" s="182">
        <f>SUM(G49:G69)</f>
        <v>119609.442</v>
      </c>
      <c r="H70" s="183"/>
      <c r="I70" s="182"/>
      <c r="J70" s="182">
        <f>SUM(J49:J69)</f>
        <v>102166.6</v>
      </c>
      <c r="K70" s="183"/>
      <c r="L70" s="182"/>
      <c r="M70" s="182">
        <f>SUM(M49:M69)</f>
        <v>152797.6</v>
      </c>
      <c r="N70" s="183"/>
      <c r="O70" s="182"/>
    </row>
    <row r="71" spans="1:15" ht="10.5" customHeight="1">
      <c r="A71" s="174"/>
      <c r="B71" s="175"/>
      <c r="C71" s="175"/>
      <c r="D71" s="175"/>
      <c r="E71" s="175"/>
      <c r="F71" s="176"/>
      <c r="G71" s="176"/>
      <c r="H71" s="176"/>
      <c r="I71" s="177"/>
      <c r="J71" s="177"/>
      <c r="K71" s="177"/>
      <c r="L71" s="177"/>
      <c r="M71" s="177"/>
      <c r="N71" s="177"/>
      <c r="O71" s="177"/>
    </row>
    <row r="72" spans="1:15">
      <c r="A72" s="297" t="s">
        <v>74</v>
      </c>
      <c r="B72" s="297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</row>
    <row r="73" spans="1:15" ht="11.25" customHeight="1"/>
    <row r="74" spans="1:15" ht="46.5" customHeight="1">
      <c r="A74" s="157" t="s">
        <v>112</v>
      </c>
      <c r="B74" s="296" t="s">
        <v>70</v>
      </c>
      <c r="C74" s="296"/>
      <c r="D74" s="296" t="s">
        <v>65</v>
      </c>
      <c r="E74" s="296"/>
      <c r="F74" s="296" t="s">
        <v>66</v>
      </c>
      <c r="G74" s="296"/>
      <c r="H74" s="296" t="s">
        <v>209</v>
      </c>
      <c r="I74" s="296"/>
      <c r="J74" s="296"/>
      <c r="K74" s="329" t="s">
        <v>86</v>
      </c>
      <c r="L74" s="331"/>
      <c r="M74" s="329" t="s">
        <v>34</v>
      </c>
      <c r="N74" s="330"/>
      <c r="O74" s="331"/>
    </row>
    <row r="75" spans="1:15" ht="18" customHeight="1">
      <c r="A75" s="158">
        <v>1</v>
      </c>
      <c r="B75" s="298">
        <v>2</v>
      </c>
      <c r="C75" s="298"/>
      <c r="D75" s="298">
        <v>3</v>
      </c>
      <c r="E75" s="298"/>
      <c r="F75" s="350">
        <v>4</v>
      </c>
      <c r="G75" s="350"/>
      <c r="H75" s="298">
        <v>5</v>
      </c>
      <c r="I75" s="298"/>
      <c r="J75" s="298"/>
      <c r="K75" s="298">
        <v>6</v>
      </c>
      <c r="L75" s="298"/>
      <c r="M75" s="332">
        <v>7</v>
      </c>
      <c r="N75" s="333"/>
      <c r="O75" s="334"/>
    </row>
    <row r="76" spans="1:15" ht="20.100000000000001" hidden="1" customHeight="1">
      <c r="A76" s="166"/>
      <c r="B76" s="342"/>
      <c r="C76" s="342"/>
      <c r="D76" s="337"/>
      <c r="E76" s="337"/>
      <c r="F76" s="343"/>
      <c r="G76" s="343"/>
      <c r="H76" s="296"/>
      <c r="I76" s="296"/>
      <c r="J76" s="296"/>
      <c r="K76" s="309"/>
      <c r="L76" s="310"/>
      <c r="M76" s="342"/>
      <c r="N76" s="342"/>
      <c r="O76" s="342"/>
    </row>
    <row r="77" spans="1:15" ht="20.100000000000001" hidden="1" customHeight="1">
      <c r="A77" s="166"/>
      <c r="B77" s="344"/>
      <c r="C77" s="345"/>
      <c r="D77" s="309"/>
      <c r="E77" s="310"/>
      <c r="F77" s="348"/>
      <c r="G77" s="349"/>
      <c r="H77" s="329"/>
      <c r="I77" s="330"/>
      <c r="J77" s="331"/>
      <c r="K77" s="309"/>
      <c r="L77" s="310"/>
      <c r="M77" s="344"/>
      <c r="N77" s="346"/>
      <c r="O77" s="345"/>
    </row>
    <row r="78" spans="1:15" ht="20.100000000000001" hidden="1" customHeight="1">
      <c r="A78" s="166"/>
      <c r="B78" s="342"/>
      <c r="C78" s="342"/>
      <c r="D78" s="337"/>
      <c r="E78" s="337"/>
      <c r="F78" s="343"/>
      <c r="G78" s="343"/>
      <c r="H78" s="296"/>
      <c r="I78" s="296"/>
      <c r="J78" s="296"/>
      <c r="K78" s="309"/>
      <c r="L78" s="310"/>
      <c r="M78" s="342"/>
      <c r="N78" s="342"/>
      <c r="O78" s="342"/>
    </row>
    <row r="79" spans="1:15" ht="20.100000000000001" customHeight="1">
      <c r="A79" s="170" t="s">
        <v>56</v>
      </c>
      <c r="B79" s="341" t="s">
        <v>35</v>
      </c>
      <c r="C79" s="341"/>
      <c r="D79" s="341" t="s">
        <v>35</v>
      </c>
      <c r="E79" s="341"/>
      <c r="F79" s="341" t="s">
        <v>35</v>
      </c>
      <c r="G79" s="341"/>
      <c r="H79" s="341"/>
      <c r="I79" s="341"/>
      <c r="J79" s="341"/>
      <c r="K79" s="304">
        <f>SUM(K76:K78)</f>
        <v>0</v>
      </c>
      <c r="L79" s="305"/>
      <c r="M79" s="347"/>
      <c r="N79" s="347"/>
      <c r="O79" s="347"/>
    </row>
    <row r="80" spans="1:15">
      <c r="A80" s="176"/>
      <c r="B80" s="156"/>
      <c r="C80" s="156"/>
      <c r="D80" s="156"/>
      <c r="E80" s="156"/>
      <c r="F80" s="156"/>
      <c r="G80" s="156"/>
      <c r="H80" s="156"/>
      <c r="I80" s="156"/>
      <c r="J80" s="156"/>
      <c r="K80" s="150"/>
      <c r="L80" s="150"/>
      <c r="M80" s="150"/>
      <c r="N80" s="150"/>
      <c r="O80" s="150"/>
    </row>
    <row r="81" spans="1:15">
      <c r="A81" s="297" t="s">
        <v>75</v>
      </c>
      <c r="B81" s="297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</row>
    <row r="82" spans="1:15">
      <c r="A82" s="177"/>
      <c r="B82" s="177"/>
      <c r="C82" s="177"/>
      <c r="D82" s="177"/>
      <c r="E82" s="177"/>
      <c r="F82" s="177"/>
      <c r="G82" s="177"/>
      <c r="H82" s="177"/>
      <c r="I82" s="178"/>
    </row>
    <row r="83" spans="1:15" ht="35.25" customHeight="1">
      <c r="A83" s="296" t="s">
        <v>64</v>
      </c>
      <c r="B83" s="296"/>
      <c r="C83" s="296"/>
      <c r="D83" s="296" t="s">
        <v>87</v>
      </c>
      <c r="E83" s="296"/>
      <c r="F83" s="296"/>
      <c r="G83" s="296" t="s">
        <v>227</v>
      </c>
      <c r="H83" s="296"/>
      <c r="I83" s="296"/>
      <c r="J83" s="296" t="s">
        <v>225</v>
      </c>
      <c r="K83" s="296"/>
      <c r="L83" s="296"/>
      <c r="M83" s="296" t="s">
        <v>88</v>
      </c>
      <c r="N83" s="296"/>
      <c r="O83" s="296"/>
    </row>
    <row r="84" spans="1:15" ht="18" customHeight="1">
      <c r="A84" s="296">
        <v>1</v>
      </c>
      <c r="B84" s="296"/>
      <c r="C84" s="296"/>
      <c r="D84" s="296">
        <v>2</v>
      </c>
      <c r="E84" s="296"/>
      <c r="F84" s="296"/>
      <c r="G84" s="296">
        <v>3</v>
      </c>
      <c r="H84" s="296"/>
      <c r="I84" s="296"/>
      <c r="J84" s="298">
        <v>4</v>
      </c>
      <c r="K84" s="298"/>
      <c r="L84" s="298"/>
      <c r="M84" s="298">
        <v>5</v>
      </c>
      <c r="N84" s="298"/>
      <c r="O84" s="298"/>
    </row>
    <row r="85" spans="1:15" ht="20.100000000000001" hidden="1" customHeight="1">
      <c r="A85" s="338" t="s">
        <v>210</v>
      </c>
      <c r="B85" s="338"/>
      <c r="C85" s="338"/>
      <c r="D85" s="337"/>
      <c r="E85" s="337"/>
      <c r="F85" s="337"/>
      <c r="G85" s="337"/>
      <c r="H85" s="337"/>
      <c r="I85" s="337"/>
      <c r="J85" s="337"/>
      <c r="K85" s="337"/>
      <c r="L85" s="337"/>
      <c r="M85" s="337">
        <f>D85+G85-J85</f>
        <v>0</v>
      </c>
      <c r="N85" s="337"/>
      <c r="O85" s="337"/>
    </row>
    <row r="86" spans="1:15" ht="20.100000000000001" hidden="1" customHeight="1">
      <c r="A86" s="338" t="s">
        <v>99</v>
      </c>
      <c r="B86" s="338"/>
      <c r="C86" s="338"/>
      <c r="D86" s="337"/>
      <c r="E86" s="337"/>
      <c r="F86" s="337"/>
      <c r="G86" s="337"/>
      <c r="H86" s="337"/>
      <c r="I86" s="337"/>
      <c r="J86" s="337"/>
      <c r="K86" s="337"/>
      <c r="L86" s="337"/>
      <c r="M86" s="337"/>
      <c r="N86" s="337"/>
      <c r="O86" s="337"/>
    </row>
    <row r="87" spans="1:15" ht="20.100000000000001" hidden="1" customHeight="1">
      <c r="A87" s="338"/>
      <c r="B87" s="338"/>
      <c r="C87" s="338"/>
      <c r="D87" s="309"/>
      <c r="E87" s="340"/>
      <c r="F87" s="310"/>
      <c r="G87" s="309"/>
      <c r="H87" s="340"/>
      <c r="I87" s="310"/>
      <c r="J87" s="309"/>
      <c r="K87" s="340"/>
      <c r="L87" s="310"/>
      <c r="M87" s="309"/>
      <c r="N87" s="340"/>
      <c r="O87" s="310"/>
    </row>
    <row r="88" spans="1:15" ht="20.100000000000001" hidden="1" customHeight="1">
      <c r="A88" s="338" t="s">
        <v>211</v>
      </c>
      <c r="B88" s="338"/>
      <c r="C88" s="338"/>
      <c r="D88" s="337"/>
      <c r="E88" s="337"/>
      <c r="F88" s="337"/>
      <c r="G88" s="337"/>
      <c r="H88" s="337"/>
      <c r="I88" s="337"/>
      <c r="J88" s="337"/>
      <c r="K88" s="337"/>
      <c r="L88" s="337"/>
      <c r="M88" s="337">
        <f>D88+G88-J88</f>
        <v>0</v>
      </c>
      <c r="N88" s="337"/>
      <c r="O88" s="337"/>
    </row>
    <row r="89" spans="1:15" ht="20.100000000000001" hidden="1" customHeight="1">
      <c r="A89" s="338" t="s">
        <v>473</v>
      </c>
      <c r="B89" s="338"/>
      <c r="C89" s="338"/>
      <c r="D89" s="337"/>
      <c r="E89" s="337"/>
      <c r="F89" s="337"/>
      <c r="G89" s="337"/>
      <c r="H89" s="337"/>
      <c r="I89" s="337"/>
      <c r="J89" s="337"/>
      <c r="K89" s="337"/>
      <c r="L89" s="337"/>
      <c r="M89" s="337"/>
      <c r="N89" s="337"/>
      <c r="O89" s="337"/>
    </row>
    <row r="90" spans="1:15" ht="20.100000000000001" hidden="1" customHeight="1">
      <c r="A90" s="338"/>
      <c r="B90" s="338"/>
      <c r="C90" s="338"/>
      <c r="D90" s="309"/>
      <c r="E90" s="340"/>
      <c r="F90" s="310"/>
      <c r="G90" s="309"/>
      <c r="H90" s="340"/>
      <c r="I90" s="310"/>
      <c r="J90" s="309"/>
      <c r="K90" s="340"/>
      <c r="L90" s="310"/>
      <c r="M90" s="309"/>
      <c r="N90" s="340"/>
      <c r="O90" s="310"/>
    </row>
    <row r="91" spans="1:15" ht="20.100000000000001" hidden="1" customHeight="1">
      <c r="A91" s="338" t="s">
        <v>212</v>
      </c>
      <c r="B91" s="338"/>
      <c r="C91" s="338"/>
      <c r="D91" s="337"/>
      <c r="E91" s="337"/>
      <c r="F91" s="337"/>
      <c r="G91" s="337"/>
      <c r="H91" s="337"/>
      <c r="I91" s="337"/>
      <c r="J91" s="337"/>
      <c r="K91" s="337"/>
      <c r="L91" s="337"/>
      <c r="M91" s="337">
        <f>D91+G91-J91</f>
        <v>0</v>
      </c>
      <c r="N91" s="337"/>
      <c r="O91" s="337"/>
    </row>
    <row r="92" spans="1:15" ht="20.100000000000001" hidden="1" customHeight="1">
      <c r="A92" s="338" t="s">
        <v>99</v>
      </c>
      <c r="B92" s="338"/>
      <c r="C92" s="338"/>
      <c r="D92" s="337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</row>
    <row r="93" spans="1:15" ht="20.100000000000001" hidden="1" customHeight="1">
      <c r="A93" s="299"/>
      <c r="B93" s="300"/>
      <c r="C93" s="301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</row>
    <row r="94" spans="1:15" ht="20.100000000000001" hidden="1" customHeight="1">
      <c r="A94" s="306" t="s">
        <v>56</v>
      </c>
      <c r="B94" s="307"/>
      <c r="C94" s="308"/>
      <c r="D94" s="339">
        <f>SUM(D85,D88,D91)</f>
        <v>0</v>
      </c>
      <c r="E94" s="339"/>
      <c r="F94" s="339"/>
      <c r="G94" s="339">
        <f>SUM(G85,G88,G91)</f>
        <v>0</v>
      </c>
      <c r="H94" s="339"/>
      <c r="I94" s="339"/>
      <c r="J94" s="339">
        <f>SUM(J85,J88,J91)</f>
        <v>0</v>
      </c>
      <c r="K94" s="339"/>
      <c r="L94" s="339"/>
      <c r="M94" s="339">
        <f>D94+G94-J94</f>
        <v>0</v>
      </c>
      <c r="N94" s="339"/>
      <c r="O94" s="339"/>
    </row>
    <row r="95" spans="1:15">
      <c r="C95" s="179"/>
      <c r="D95" s="179"/>
      <c r="E95" s="179"/>
    </row>
    <row r="96" spans="1:15">
      <c r="C96" s="179"/>
      <c r="D96" s="179"/>
      <c r="E96" s="179"/>
    </row>
    <row r="97" spans="3:5">
      <c r="C97" s="179"/>
      <c r="D97" s="179"/>
      <c r="E97" s="179"/>
    </row>
    <row r="98" spans="3:5">
      <c r="C98" s="179"/>
      <c r="D98" s="179"/>
      <c r="E98" s="179"/>
    </row>
    <row r="99" spans="3:5">
      <c r="C99" s="179"/>
      <c r="D99" s="179"/>
      <c r="E99" s="179"/>
    </row>
    <row r="100" spans="3:5">
      <c r="C100" s="179"/>
      <c r="D100" s="179"/>
      <c r="E100" s="179"/>
    </row>
    <row r="101" spans="3:5">
      <c r="C101" s="179"/>
      <c r="D101" s="179"/>
      <c r="E101" s="179"/>
    </row>
    <row r="102" spans="3:5">
      <c r="C102" s="179"/>
      <c r="D102" s="179"/>
      <c r="E102" s="179"/>
    </row>
    <row r="103" spans="3:5">
      <c r="C103" s="179"/>
      <c r="D103" s="179"/>
      <c r="E103" s="179"/>
    </row>
    <row r="104" spans="3:5">
      <c r="C104" s="179"/>
      <c r="D104" s="179"/>
      <c r="E104" s="179"/>
    </row>
    <row r="105" spans="3:5">
      <c r="C105" s="179"/>
      <c r="D105" s="179"/>
      <c r="E105" s="179"/>
    </row>
    <row r="106" spans="3:5">
      <c r="C106" s="179"/>
      <c r="D106" s="179"/>
      <c r="E106" s="179"/>
    </row>
    <row r="107" spans="3:5">
      <c r="C107" s="179"/>
      <c r="D107" s="179"/>
      <c r="E107" s="179"/>
    </row>
    <row r="108" spans="3:5">
      <c r="C108" s="179"/>
      <c r="D108" s="179"/>
      <c r="E108" s="179"/>
    </row>
  </sheetData>
  <mergeCells count="261">
    <mergeCell ref="F37:O37"/>
    <mergeCell ref="B35:E35"/>
    <mergeCell ref="B37:E37"/>
    <mergeCell ref="F41:O41"/>
    <mergeCell ref="N25:O25"/>
    <mergeCell ref="F25:G25"/>
    <mergeCell ref="H25:I25"/>
    <mergeCell ref="J25:K25"/>
    <mergeCell ref="H26:I26"/>
    <mergeCell ref="F38:O38"/>
    <mergeCell ref="B38:E38"/>
    <mergeCell ref="B39:E39"/>
    <mergeCell ref="F39:O39"/>
    <mergeCell ref="F40:O40"/>
    <mergeCell ref="B40:E40"/>
    <mergeCell ref="B36:E36"/>
    <mergeCell ref="B34:E34"/>
    <mergeCell ref="F34:O34"/>
    <mergeCell ref="B32:E32"/>
    <mergeCell ref="A30:O30"/>
    <mergeCell ref="A28:O28"/>
    <mergeCell ref="F33:O33"/>
    <mergeCell ref="B33:E33"/>
    <mergeCell ref="F32:O32"/>
    <mergeCell ref="J26:K26"/>
    <mergeCell ref="D25:E25"/>
    <mergeCell ref="J24:K24"/>
    <mergeCell ref="A7:O7"/>
    <mergeCell ref="H23:I23"/>
    <mergeCell ref="N23:O23"/>
    <mergeCell ref="N26:O26"/>
    <mergeCell ref="A24:C24"/>
    <mergeCell ref="D24:E24"/>
    <mergeCell ref="F17:G17"/>
    <mergeCell ref="L19:M19"/>
    <mergeCell ref="L18:M18"/>
    <mergeCell ref="H18:I18"/>
    <mergeCell ref="D17:E17"/>
    <mergeCell ref="N16:O16"/>
    <mergeCell ref="J16:K16"/>
    <mergeCell ref="N15:O15"/>
    <mergeCell ref="L16:M16"/>
    <mergeCell ref="J15:K15"/>
    <mergeCell ref="L15:M15"/>
    <mergeCell ref="A15:C15"/>
    <mergeCell ref="H16:I16"/>
    <mergeCell ref="H15:I15"/>
    <mergeCell ref="D15:E15"/>
    <mergeCell ref="D87:F87"/>
    <mergeCell ref="G87:I87"/>
    <mergeCell ref="M79:O79"/>
    <mergeCell ref="M83:O83"/>
    <mergeCell ref="A22:C22"/>
    <mergeCell ref="D22:E22"/>
    <mergeCell ref="N22:O22"/>
    <mergeCell ref="H22:I22"/>
    <mergeCell ref="A26:C26"/>
    <mergeCell ref="D26:E26"/>
    <mergeCell ref="A23:C23"/>
    <mergeCell ref="D23:E23"/>
    <mergeCell ref="D77:E77"/>
    <mergeCell ref="F77:G77"/>
    <mergeCell ref="D78:E78"/>
    <mergeCell ref="F78:G78"/>
    <mergeCell ref="H78:J78"/>
    <mergeCell ref="H74:J74"/>
    <mergeCell ref="K74:L74"/>
    <mergeCell ref="M76:O76"/>
    <mergeCell ref="B75:C75"/>
    <mergeCell ref="F75:G75"/>
    <mergeCell ref="H75:J75"/>
    <mergeCell ref="B76:C76"/>
    <mergeCell ref="A81:O81"/>
    <mergeCell ref="A83:C83"/>
    <mergeCell ref="D83:F83"/>
    <mergeCell ref="G83:I83"/>
    <mergeCell ref="J83:L83"/>
    <mergeCell ref="D76:E76"/>
    <mergeCell ref="F76:G76"/>
    <mergeCell ref="H77:J77"/>
    <mergeCell ref="B78:C78"/>
    <mergeCell ref="B77:C77"/>
    <mergeCell ref="M77:O77"/>
    <mergeCell ref="K77:L77"/>
    <mergeCell ref="H76:J76"/>
    <mergeCell ref="K76:L76"/>
    <mergeCell ref="M85:O85"/>
    <mergeCell ref="J84:L84"/>
    <mergeCell ref="K78:L78"/>
    <mergeCell ref="M78:O78"/>
    <mergeCell ref="G91:I91"/>
    <mergeCell ref="D86:F86"/>
    <mergeCell ref="G89:I89"/>
    <mergeCell ref="D85:F85"/>
    <mergeCell ref="G85:I85"/>
    <mergeCell ref="K79:L79"/>
    <mergeCell ref="J85:L85"/>
    <mergeCell ref="H79:J79"/>
    <mergeCell ref="G84:I84"/>
    <mergeCell ref="D84:F84"/>
    <mergeCell ref="M88:O88"/>
    <mergeCell ref="J88:L88"/>
    <mergeCell ref="J86:L86"/>
    <mergeCell ref="M86:O86"/>
    <mergeCell ref="M87:O87"/>
    <mergeCell ref="J87:L87"/>
    <mergeCell ref="M84:O84"/>
    <mergeCell ref="G86:I86"/>
    <mergeCell ref="D79:E79"/>
    <mergeCell ref="F79:G79"/>
    <mergeCell ref="A87:C87"/>
    <mergeCell ref="A90:C90"/>
    <mergeCell ref="D90:F90"/>
    <mergeCell ref="G90:I90"/>
    <mergeCell ref="A91:C91"/>
    <mergeCell ref="D91:F91"/>
    <mergeCell ref="F19:G19"/>
    <mergeCell ref="H19:I19"/>
    <mergeCell ref="F22:G22"/>
    <mergeCell ref="F23:G23"/>
    <mergeCell ref="A25:C25"/>
    <mergeCell ref="A88:C88"/>
    <mergeCell ref="A89:C89"/>
    <mergeCell ref="D89:F89"/>
    <mergeCell ref="G88:I88"/>
    <mergeCell ref="D88:F88"/>
    <mergeCell ref="A86:C86"/>
    <mergeCell ref="A21:C21"/>
    <mergeCell ref="D21:E21"/>
    <mergeCell ref="F21:G21"/>
    <mergeCell ref="H21:I21"/>
    <mergeCell ref="A85:C85"/>
    <mergeCell ref="A84:C84"/>
    <mergeCell ref="B79:C79"/>
    <mergeCell ref="A93:C93"/>
    <mergeCell ref="D93:F93"/>
    <mergeCell ref="G93:I93"/>
    <mergeCell ref="A92:C92"/>
    <mergeCell ref="D92:F92"/>
    <mergeCell ref="M94:O94"/>
    <mergeCell ref="M92:O92"/>
    <mergeCell ref="M91:O91"/>
    <mergeCell ref="J89:L89"/>
    <mergeCell ref="M89:O89"/>
    <mergeCell ref="M90:O90"/>
    <mergeCell ref="M93:O93"/>
    <mergeCell ref="J92:L92"/>
    <mergeCell ref="J91:L91"/>
    <mergeCell ref="J90:L90"/>
    <mergeCell ref="A94:C94"/>
    <mergeCell ref="D94:F94"/>
    <mergeCell ref="G94:I94"/>
    <mergeCell ref="J94:L94"/>
    <mergeCell ref="J93:L93"/>
    <mergeCell ref="G92:I92"/>
    <mergeCell ref="D75:E75"/>
    <mergeCell ref="M46:O46"/>
    <mergeCell ref="A46:A47"/>
    <mergeCell ref="B41:E41"/>
    <mergeCell ref="M74:O74"/>
    <mergeCell ref="K75:L75"/>
    <mergeCell ref="M75:O75"/>
    <mergeCell ref="A72:O72"/>
    <mergeCell ref="B74:C74"/>
    <mergeCell ref="D74:E74"/>
    <mergeCell ref="F74:G74"/>
    <mergeCell ref="A44:J44"/>
    <mergeCell ref="B46:C46"/>
    <mergeCell ref="D46:F46"/>
    <mergeCell ref="F42:O42"/>
    <mergeCell ref="G46:I46"/>
    <mergeCell ref="J46:L46"/>
    <mergeCell ref="B42:E42"/>
    <mergeCell ref="F35:O35"/>
    <mergeCell ref="F36:O36"/>
    <mergeCell ref="L17:M17"/>
    <mergeCell ref="N17:O17"/>
    <mergeCell ref="J17:K17"/>
    <mergeCell ref="D18:E18"/>
    <mergeCell ref="N18:O18"/>
    <mergeCell ref="J18:K18"/>
    <mergeCell ref="L20:M20"/>
    <mergeCell ref="N20:O20"/>
    <mergeCell ref="J21:K21"/>
    <mergeCell ref="L21:M21"/>
    <mergeCell ref="N21:O21"/>
    <mergeCell ref="L24:M24"/>
    <mergeCell ref="N24:O24"/>
    <mergeCell ref="J23:K23"/>
    <mergeCell ref="L23:M23"/>
    <mergeCell ref="L22:M22"/>
    <mergeCell ref="J22:K22"/>
    <mergeCell ref="F24:G24"/>
    <mergeCell ref="H24:I24"/>
    <mergeCell ref="F26:G26"/>
    <mergeCell ref="L25:M25"/>
    <mergeCell ref="L26:M26"/>
    <mergeCell ref="J10:K10"/>
    <mergeCell ref="A9:C9"/>
    <mergeCell ref="N12:O12"/>
    <mergeCell ref="J12:K12"/>
    <mergeCell ref="N13:O13"/>
    <mergeCell ref="L12:M12"/>
    <mergeCell ref="J11:K11"/>
    <mergeCell ref="F11:G11"/>
    <mergeCell ref="H11:I11"/>
    <mergeCell ref="L11:M11"/>
    <mergeCell ref="A13:C13"/>
    <mergeCell ref="D13:E13"/>
    <mergeCell ref="H13:I13"/>
    <mergeCell ref="L13:M13"/>
    <mergeCell ref="J13:K13"/>
    <mergeCell ref="F13:G13"/>
    <mergeCell ref="N19:O19"/>
    <mergeCell ref="A20:C20"/>
    <mergeCell ref="D20:E20"/>
    <mergeCell ref="J19:K19"/>
    <mergeCell ref="F18:G18"/>
    <mergeCell ref="A19:C19"/>
    <mergeCell ref="D19:E19"/>
    <mergeCell ref="J20:K20"/>
    <mergeCell ref="A14:C14"/>
    <mergeCell ref="F14:G14"/>
    <mergeCell ref="J14:K14"/>
    <mergeCell ref="H14:I14"/>
    <mergeCell ref="N14:O14"/>
    <mergeCell ref="A18:C18"/>
    <mergeCell ref="H17:I17"/>
    <mergeCell ref="F20:G20"/>
    <mergeCell ref="H20:I20"/>
    <mergeCell ref="A17:C17"/>
    <mergeCell ref="D14:E14"/>
    <mergeCell ref="L14:M14"/>
    <mergeCell ref="A16:C16"/>
    <mergeCell ref="F15:G15"/>
    <mergeCell ref="D16:E16"/>
    <mergeCell ref="F16:G16"/>
    <mergeCell ref="A1:O1"/>
    <mergeCell ref="A2:O2"/>
    <mergeCell ref="A3:O3"/>
    <mergeCell ref="D9:E9"/>
    <mergeCell ref="F9:G9"/>
    <mergeCell ref="A5:O5"/>
    <mergeCell ref="A10:C10"/>
    <mergeCell ref="A12:C12"/>
    <mergeCell ref="D12:E12"/>
    <mergeCell ref="D11:E11"/>
    <mergeCell ref="A11:C11"/>
    <mergeCell ref="H12:I12"/>
    <mergeCell ref="F12:G12"/>
    <mergeCell ref="D10:E10"/>
    <mergeCell ref="A4:O4"/>
    <mergeCell ref="J9:K9"/>
    <mergeCell ref="H9:I9"/>
    <mergeCell ref="L9:M9"/>
    <mergeCell ref="H10:I10"/>
    <mergeCell ref="N10:O10"/>
    <mergeCell ref="N11:O11"/>
    <mergeCell ref="L10:M10"/>
    <mergeCell ref="F10:G10"/>
    <mergeCell ref="N9:O9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7" fitToHeight="6" orientation="landscape" verticalDpi="1200" r:id="rId1"/>
  <headerFooter alignWithMargins="0"/>
  <rowBreaks count="4" manualBreakCount="4">
    <brk id="14" max="14" man="1"/>
    <brk id="43" max="14" man="1"/>
    <brk id="58" max="14" man="1"/>
    <brk id="7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E69"/>
  <sheetViews>
    <sheetView view="pageBreakPreview" topLeftCell="A28" zoomScale="80" zoomScaleNormal="55" zoomScaleSheetLayoutView="80" zoomScalePageLayoutView="10" workbookViewId="0">
      <selection activeCell="B59" sqref="B59"/>
    </sheetView>
  </sheetViews>
  <sheetFormatPr defaultRowHeight="15"/>
  <cols>
    <col min="1" max="1" width="5" style="147" customWidth="1"/>
    <col min="2" max="2" width="5.140625" style="147" customWidth="1"/>
    <col min="3" max="3" width="4.85546875" style="147" customWidth="1"/>
    <col min="4" max="4" width="4.5703125" style="147" customWidth="1"/>
    <col min="5" max="5" width="4.28515625" style="147" customWidth="1"/>
    <col min="6" max="6" width="4.85546875" style="147" customWidth="1"/>
    <col min="7" max="31" width="5.85546875" style="213" customWidth="1"/>
    <col min="32" max="16384" width="9.140625" style="147"/>
  </cols>
  <sheetData>
    <row r="1" spans="1:31" ht="18.75" customHeight="1">
      <c r="B1" s="184" t="s">
        <v>308</v>
      </c>
      <c r="C1" s="185"/>
      <c r="D1" s="185"/>
      <c r="E1" s="185"/>
      <c r="F1" s="18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1">
      <c r="A2" s="186"/>
      <c r="B2" s="186"/>
      <c r="C2" s="186"/>
      <c r="D2" s="186"/>
      <c r="E2" s="186"/>
      <c r="F2" s="18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</row>
    <row r="3" spans="1:31">
      <c r="A3" s="383" t="s">
        <v>52</v>
      </c>
      <c r="B3" s="383" t="s">
        <v>152</v>
      </c>
      <c r="C3" s="385" t="s">
        <v>153</v>
      </c>
      <c r="D3" s="386"/>
      <c r="E3" s="386"/>
      <c r="F3" s="387"/>
      <c r="G3" s="392" t="s">
        <v>222</v>
      </c>
      <c r="H3" s="393"/>
      <c r="I3" s="393"/>
      <c r="J3" s="393"/>
      <c r="K3" s="393"/>
      <c r="L3" s="393"/>
      <c r="M3" s="394"/>
      <c r="N3" s="378" t="s">
        <v>154</v>
      </c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80"/>
      <c r="Z3" s="392" t="s">
        <v>316</v>
      </c>
      <c r="AA3" s="393"/>
      <c r="AB3" s="394"/>
      <c r="AC3" s="419" t="s">
        <v>317</v>
      </c>
      <c r="AD3" s="420"/>
      <c r="AE3" s="421"/>
    </row>
    <row r="4" spans="1:31" ht="30" customHeight="1">
      <c r="A4" s="384"/>
      <c r="B4" s="384"/>
      <c r="C4" s="388"/>
      <c r="D4" s="389"/>
      <c r="E4" s="389"/>
      <c r="F4" s="390"/>
      <c r="G4" s="395"/>
      <c r="H4" s="396"/>
      <c r="I4" s="396"/>
      <c r="J4" s="396"/>
      <c r="K4" s="396"/>
      <c r="L4" s="396"/>
      <c r="M4" s="397"/>
      <c r="N4" s="378" t="s">
        <v>319</v>
      </c>
      <c r="O4" s="379"/>
      <c r="P4" s="379"/>
      <c r="Q4" s="380"/>
      <c r="R4" s="378" t="s">
        <v>320</v>
      </c>
      <c r="S4" s="379"/>
      <c r="T4" s="379"/>
      <c r="U4" s="380"/>
      <c r="V4" s="378" t="s">
        <v>321</v>
      </c>
      <c r="W4" s="379"/>
      <c r="X4" s="379"/>
      <c r="Y4" s="380"/>
      <c r="Z4" s="396"/>
      <c r="AA4" s="396"/>
      <c r="AB4" s="397"/>
      <c r="AC4" s="425"/>
      <c r="AD4" s="426"/>
      <c r="AE4" s="427"/>
    </row>
    <row r="5" spans="1:31">
      <c r="A5" s="187">
        <v>1</v>
      </c>
      <c r="B5" s="188">
        <v>2</v>
      </c>
      <c r="C5" s="329">
        <v>3</v>
      </c>
      <c r="D5" s="330"/>
      <c r="E5" s="330"/>
      <c r="F5" s="331"/>
      <c r="G5" s="378">
        <v>4</v>
      </c>
      <c r="H5" s="379"/>
      <c r="I5" s="379"/>
      <c r="J5" s="379"/>
      <c r="K5" s="379"/>
      <c r="L5" s="379"/>
      <c r="M5" s="380"/>
      <c r="N5" s="398">
        <v>5</v>
      </c>
      <c r="O5" s="399"/>
      <c r="P5" s="399"/>
      <c r="Q5" s="400"/>
      <c r="R5" s="398">
        <v>6</v>
      </c>
      <c r="S5" s="399"/>
      <c r="T5" s="399"/>
      <c r="U5" s="400"/>
      <c r="V5" s="398">
        <v>7</v>
      </c>
      <c r="W5" s="399"/>
      <c r="X5" s="399"/>
      <c r="Y5" s="400"/>
      <c r="Z5" s="399">
        <v>8</v>
      </c>
      <c r="AA5" s="399"/>
      <c r="AB5" s="400"/>
      <c r="AC5" s="398">
        <v>9</v>
      </c>
      <c r="AD5" s="399"/>
      <c r="AE5" s="400"/>
    </row>
    <row r="6" spans="1:31">
      <c r="A6" s="187">
        <v>1</v>
      </c>
      <c r="B6" s="188"/>
      <c r="C6" s="329"/>
      <c r="D6" s="330"/>
      <c r="E6" s="330"/>
      <c r="F6" s="331"/>
      <c r="G6" s="359"/>
      <c r="H6" s="391"/>
      <c r="I6" s="391"/>
      <c r="J6" s="391"/>
      <c r="K6" s="391"/>
      <c r="L6" s="391"/>
      <c r="M6" s="360"/>
      <c r="N6" s="359"/>
      <c r="O6" s="391"/>
      <c r="P6" s="391"/>
      <c r="Q6" s="360"/>
      <c r="R6" s="359"/>
      <c r="S6" s="391"/>
      <c r="T6" s="391"/>
      <c r="U6" s="360"/>
      <c r="V6" s="359"/>
      <c r="W6" s="391"/>
      <c r="X6" s="391"/>
      <c r="Y6" s="360"/>
      <c r="Z6" s="381"/>
      <c r="AA6" s="381"/>
      <c r="AB6" s="382"/>
      <c r="AC6" s="412"/>
      <c r="AD6" s="381"/>
      <c r="AE6" s="382"/>
    </row>
    <row r="7" spans="1:31" ht="20.100000000000001" hidden="1" customHeight="1">
      <c r="A7" s="187"/>
      <c r="B7" s="188"/>
      <c r="C7" s="329"/>
      <c r="D7" s="330"/>
      <c r="E7" s="330"/>
      <c r="F7" s="331"/>
      <c r="G7" s="359"/>
      <c r="H7" s="391"/>
      <c r="I7" s="391"/>
      <c r="J7" s="391"/>
      <c r="K7" s="391"/>
      <c r="L7" s="391"/>
      <c r="M7" s="360"/>
      <c r="N7" s="359"/>
      <c r="O7" s="391"/>
      <c r="P7" s="391"/>
      <c r="Q7" s="360"/>
      <c r="R7" s="359"/>
      <c r="S7" s="391"/>
      <c r="T7" s="391"/>
      <c r="U7" s="360"/>
      <c r="V7" s="359"/>
      <c r="W7" s="391"/>
      <c r="X7" s="391"/>
      <c r="Y7" s="360"/>
      <c r="Z7" s="381"/>
      <c r="AA7" s="381"/>
      <c r="AB7" s="382"/>
      <c r="AC7" s="412"/>
      <c r="AD7" s="381"/>
      <c r="AE7" s="382"/>
    </row>
    <row r="8" spans="1:31" ht="20.100000000000001" hidden="1" customHeight="1">
      <c r="A8" s="187"/>
      <c r="B8" s="188"/>
      <c r="C8" s="329"/>
      <c r="D8" s="330"/>
      <c r="E8" s="330"/>
      <c r="F8" s="331"/>
      <c r="G8" s="359"/>
      <c r="H8" s="391"/>
      <c r="I8" s="391"/>
      <c r="J8" s="391"/>
      <c r="K8" s="391"/>
      <c r="L8" s="391"/>
      <c r="M8" s="360"/>
      <c r="N8" s="359"/>
      <c r="O8" s="391"/>
      <c r="P8" s="391"/>
      <c r="Q8" s="360"/>
      <c r="R8" s="359"/>
      <c r="S8" s="391"/>
      <c r="T8" s="391"/>
      <c r="U8" s="360"/>
      <c r="V8" s="359"/>
      <c r="W8" s="391"/>
      <c r="X8" s="391"/>
      <c r="Y8" s="360"/>
      <c r="Z8" s="381"/>
      <c r="AA8" s="381"/>
      <c r="AB8" s="382"/>
      <c r="AC8" s="412"/>
      <c r="AD8" s="381"/>
      <c r="AE8" s="382"/>
    </row>
    <row r="9" spans="1:31" ht="20.100000000000001" hidden="1" customHeight="1">
      <c r="A9" s="187"/>
      <c r="B9" s="188"/>
      <c r="C9" s="329"/>
      <c r="D9" s="330"/>
      <c r="E9" s="330"/>
      <c r="F9" s="331"/>
      <c r="G9" s="359"/>
      <c r="H9" s="391"/>
      <c r="I9" s="391"/>
      <c r="J9" s="391"/>
      <c r="K9" s="391"/>
      <c r="L9" s="391"/>
      <c r="M9" s="360"/>
      <c r="N9" s="359"/>
      <c r="O9" s="391"/>
      <c r="P9" s="391"/>
      <c r="Q9" s="360"/>
      <c r="R9" s="359"/>
      <c r="S9" s="391"/>
      <c r="T9" s="391"/>
      <c r="U9" s="360"/>
      <c r="V9" s="359"/>
      <c r="W9" s="391"/>
      <c r="X9" s="391"/>
      <c r="Y9" s="360"/>
      <c r="Z9" s="381"/>
      <c r="AA9" s="381"/>
      <c r="AB9" s="382"/>
      <c r="AC9" s="412"/>
      <c r="AD9" s="381"/>
      <c r="AE9" s="382"/>
    </row>
    <row r="10" spans="1:31" ht="20.100000000000001" customHeight="1">
      <c r="A10" s="401" t="s">
        <v>56</v>
      </c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402"/>
      <c r="M10" s="403"/>
      <c r="N10" s="416">
        <f>SUM(N6:N9)</f>
        <v>0</v>
      </c>
      <c r="O10" s="417"/>
      <c r="P10" s="417"/>
      <c r="Q10" s="418"/>
      <c r="R10" s="416">
        <f>SUM(R6:R9)</f>
        <v>0</v>
      </c>
      <c r="S10" s="417"/>
      <c r="T10" s="417"/>
      <c r="U10" s="418"/>
      <c r="V10" s="416">
        <f>SUM(V6:V9)</f>
        <v>0</v>
      </c>
      <c r="W10" s="417"/>
      <c r="X10" s="417"/>
      <c r="Y10" s="418"/>
      <c r="Z10" s="414"/>
      <c r="AA10" s="414"/>
      <c r="AB10" s="415"/>
      <c r="AC10" s="413"/>
      <c r="AD10" s="414"/>
      <c r="AE10" s="415"/>
    </row>
    <row r="11" spans="1:31" ht="10.5" customHeight="1">
      <c r="A11" s="189"/>
      <c r="B11" s="189"/>
      <c r="C11" s="189"/>
      <c r="D11" s="189"/>
      <c r="E11" s="189"/>
      <c r="F11" s="189"/>
      <c r="G11" s="207"/>
      <c r="H11" s="207"/>
      <c r="I11" s="207"/>
      <c r="J11" s="207"/>
      <c r="K11" s="207"/>
      <c r="L11" s="207"/>
      <c r="M11" s="208"/>
      <c r="N11" s="208"/>
      <c r="O11" s="208"/>
      <c r="P11" s="208"/>
      <c r="Q11" s="209"/>
      <c r="R11" s="209"/>
      <c r="S11" s="209"/>
      <c r="T11" s="209"/>
      <c r="U11" s="209"/>
      <c r="V11" s="209"/>
      <c r="W11" s="210"/>
      <c r="X11" s="210"/>
      <c r="Y11" s="210"/>
      <c r="Z11" s="210"/>
      <c r="AA11" s="210"/>
      <c r="AB11" s="210"/>
      <c r="AC11" s="210"/>
      <c r="AD11" s="210"/>
      <c r="AE11" s="210"/>
    </row>
    <row r="12" spans="1:31" s="184" customFormat="1" ht="14.25">
      <c r="B12" s="184" t="s">
        <v>309</v>
      </c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</row>
    <row r="13" spans="1:31" s="184" customFormat="1" ht="7.5" customHeight="1"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</row>
    <row r="14" spans="1:31">
      <c r="A14" s="407" t="s">
        <v>52</v>
      </c>
      <c r="B14" s="407" t="s">
        <v>155</v>
      </c>
      <c r="C14" s="296" t="s">
        <v>152</v>
      </c>
      <c r="D14" s="296"/>
      <c r="E14" s="296"/>
      <c r="F14" s="296"/>
      <c r="G14" s="392" t="s">
        <v>222</v>
      </c>
      <c r="H14" s="393"/>
      <c r="I14" s="393"/>
      <c r="J14" s="393"/>
      <c r="K14" s="393"/>
      <c r="L14" s="393"/>
      <c r="M14" s="394"/>
      <c r="N14" s="392" t="s">
        <v>156</v>
      </c>
      <c r="O14" s="393"/>
      <c r="P14" s="394"/>
      <c r="Q14" s="392" t="s">
        <v>154</v>
      </c>
      <c r="R14" s="393"/>
      <c r="S14" s="393"/>
      <c r="T14" s="393"/>
      <c r="U14" s="393"/>
      <c r="V14" s="393"/>
      <c r="W14" s="393"/>
      <c r="X14" s="393"/>
      <c r="Y14" s="394"/>
      <c r="Z14" s="419" t="s">
        <v>316</v>
      </c>
      <c r="AA14" s="420"/>
      <c r="AB14" s="421"/>
      <c r="AC14" s="419" t="s">
        <v>317</v>
      </c>
      <c r="AD14" s="420"/>
      <c r="AE14" s="421"/>
    </row>
    <row r="15" spans="1:31" ht="18.75" customHeight="1">
      <c r="A15" s="407"/>
      <c r="B15" s="407"/>
      <c r="C15" s="296"/>
      <c r="D15" s="296"/>
      <c r="E15" s="296"/>
      <c r="F15" s="296"/>
      <c r="G15" s="404"/>
      <c r="H15" s="405"/>
      <c r="I15" s="405"/>
      <c r="J15" s="405"/>
      <c r="K15" s="405"/>
      <c r="L15" s="405"/>
      <c r="M15" s="406"/>
      <c r="N15" s="404"/>
      <c r="O15" s="405"/>
      <c r="P15" s="406"/>
      <c r="Q15" s="376" t="s">
        <v>319</v>
      </c>
      <c r="R15" s="376"/>
      <c r="S15" s="376"/>
      <c r="T15" s="376" t="s">
        <v>320</v>
      </c>
      <c r="U15" s="376"/>
      <c r="V15" s="376"/>
      <c r="W15" s="376" t="s">
        <v>321</v>
      </c>
      <c r="X15" s="376"/>
      <c r="Y15" s="376"/>
      <c r="Z15" s="422"/>
      <c r="AA15" s="423"/>
      <c r="AB15" s="424"/>
      <c r="AC15" s="422"/>
      <c r="AD15" s="423"/>
      <c r="AE15" s="424"/>
    </row>
    <row r="16" spans="1:31">
      <c r="A16" s="407"/>
      <c r="B16" s="407"/>
      <c r="C16" s="296"/>
      <c r="D16" s="296"/>
      <c r="E16" s="296"/>
      <c r="F16" s="296"/>
      <c r="G16" s="395"/>
      <c r="H16" s="396"/>
      <c r="I16" s="396"/>
      <c r="J16" s="396"/>
      <c r="K16" s="396"/>
      <c r="L16" s="396"/>
      <c r="M16" s="397"/>
      <c r="N16" s="395"/>
      <c r="O16" s="396"/>
      <c r="P16" s="397"/>
      <c r="Q16" s="376"/>
      <c r="R16" s="376"/>
      <c r="S16" s="376"/>
      <c r="T16" s="376"/>
      <c r="U16" s="376"/>
      <c r="V16" s="376"/>
      <c r="W16" s="376"/>
      <c r="X16" s="376"/>
      <c r="Y16" s="376"/>
      <c r="Z16" s="425"/>
      <c r="AA16" s="426"/>
      <c r="AB16" s="427"/>
      <c r="AC16" s="425"/>
      <c r="AD16" s="426"/>
      <c r="AE16" s="427"/>
    </row>
    <row r="17" spans="1:31">
      <c r="A17" s="187">
        <v>1</v>
      </c>
      <c r="B17" s="187">
        <v>2</v>
      </c>
      <c r="C17" s="296">
        <v>3</v>
      </c>
      <c r="D17" s="296"/>
      <c r="E17" s="296"/>
      <c r="F17" s="296"/>
      <c r="G17" s="378">
        <v>4</v>
      </c>
      <c r="H17" s="379"/>
      <c r="I17" s="379"/>
      <c r="J17" s="379"/>
      <c r="K17" s="379"/>
      <c r="L17" s="379"/>
      <c r="M17" s="380"/>
      <c r="N17" s="378">
        <v>5</v>
      </c>
      <c r="O17" s="379"/>
      <c r="P17" s="380"/>
      <c r="Q17" s="378">
        <v>6</v>
      </c>
      <c r="R17" s="379"/>
      <c r="S17" s="380"/>
      <c r="T17" s="378">
        <v>7</v>
      </c>
      <c r="U17" s="379"/>
      <c r="V17" s="380"/>
      <c r="W17" s="378">
        <v>8</v>
      </c>
      <c r="X17" s="379"/>
      <c r="Y17" s="380"/>
      <c r="Z17" s="378">
        <v>9</v>
      </c>
      <c r="AA17" s="379"/>
      <c r="AB17" s="380"/>
      <c r="AC17" s="378">
        <v>10</v>
      </c>
      <c r="AD17" s="379"/>
      <c r="AE17" s="380"/>
    </row>
    <row r="18" spans="1:31">
      <c r="A18" s="190"/>
      <c r="B18" s="191"/>
      <c r="C18" s="338"/>
      <c r="D18" s="338"/>
      <c r="E18" s="338"/>
      <c r="F18" s="338"/>
      <c r="G18" s="359"/>
      <c r="H18" s="391"/>
      <c r="I18" s="391"/>
      <c r="J18" s="391"/>
      <c r="K18" s="391"/>
      <c r="L18" s="391"/>
      <c r="M18" s="360"/>
      <c r="N18" s="370"/>
      <c r="O18" s="371"/>
      <c r="P18" s="372"/>
      <c r="Q18" s="364"/>
      <c r="R18" s="365"/>
      <c r="S18" s="366"/>
      <c r="T18" s="364"/>
      <c r="U18" s="365"/>
      <c r="V18" s="366"/>
      <c r="W18" s="364"/>
      <c r="X18" s="365"/>
      <c r="Y18" s="366"/>
      <c r="Z18" s="381"/>
      <c r="AA18" s="381"/>
      <c r="AB18" s="382"/>
      <c r="AC18" s="381"/>
      <c r="AD18" s="381"/>
      <c r="AE18" s="382"/>
    </row>
    <row r="19" spans="1:31" ht="20.100000000000001" hidden="1" customHeight="1">
      <c r="A19" s="190"/>
      <c r="B19" s="191"/>
      <c r="C19" s="338"/>
      <c r="D19" s="338"/>
      <c r="E19" s="338"/>
      <c r="F19" s="338"/>
      <c r="G19" s="359"/>
      <c r="H19" s="391"/>
      <c r="I19" s="391"/>
      <c r="J19" s="391"/>
      <c r="K19" s="391"/>
      <c r="L19" s="391"/>
      <c r="M19" s="360"/>
      <c r="N19" s="370"/>
      <c r="O19" s="371"/>
      <c r="P19" s="372"/>
      <c r="Q19" s="364"/>
      <c r="R19" s="365"/>
      <c r="S19" s="366"/>
      <c r="T19" s="364"/>
      <c r="U19" s="365"/>
      <c r="V19" s="366"/>
      <c r="W19" s="364"/>
      <c r="X19" s="365"/>
      <c r="Y19" s="366"/>
      <c r="Z19" s="381"/>
      <c r="AA19" s="381"/>
      <c r="AB19" s="382"/>
      <c r="AC19" s="381"/>
      <c r="AD19" s="381"/>
      <c r="AE19" s="382"/>
    </row>
    <row r="20" spans="1:31" ht="20.100000000000001" hidden="1" customHeight="1">
      <c r="A20" s="190"/>
      <c r="B20" s="191"/>
      <c r="C20" s="338"/>
      <c r="D20" s="338"/>
      <c r="E20" s="338"/>
      <c r="F20" s="338"/>
      <c r="G20" s="359"/>
      <c r="H20" s="391"/>
      <c r="I20" s="391"/>
      <c r="J20" s="391"/>
      <c r="K20" s="391"/>
      <c r="L20" s="391"/>
      <c r="M20" s="360"/>
      <c r="N20" s="370"/>
      <c r="O20" s="371"/>
      <c r="P20" s="372"/>
      <c r="Q20" s="364"/>
      <c r="R20" s="365"/>
      <c r="S20" s="366"/>
      <c r="T20" s="364"/>
      <c r="U20" s="365"/>
      <c r="V20" s="366"/>
      <c r="W20" s="364"/>
      <c r="X20" s="365"/>
      <c r="Y20" s="366"/>
      <c r="Z20" s="381"/>
      <c r="AA20" s="381"/>
      <c r="AB20" s="382"/>
      <c r="AC20" s="381"/>
      <c r="AD20" s="381"/>
      <c r="AE20" s="382"/>
    </row>
    <row r="21" spans="1:31" ht="20.100000000000001" hidden="1" customHeight="1">
      <c r="A21" s="190"/>
      <c r="B21" s="191"/>
      <c r="C21" s="338"/>
      <c r="D21" s="338"/>
      <c r="E21" s="338"/>
      <c r="F21" s="338"/>
      <c r="G21" s="359"/>
      <c r="H21" s="391"/>
      <c r="I21" s="391"/>
      <c r="J21" s="391"/>
      <c r="K21" s="391"/>
      <c r="L21" s="391"/>
      <c r="M21" s="360"/>
      <c r="N21" s="370"/>
      <c r="O21" s="371"/>
      <c r="P21" s="372"/>
      <c r="Q21" s="364"/>
      <c r="R21" s="365"/>
      <c r="S21" s="366"/>
      <c r="T21" s="364"/>
      <c r="U21" s="365"/>
      <c r="V21" s="366"/>
      <c r="W21" s="364"/>
      <c r="X21" s="365"/>
      <c r="Y21" s="366"/>
      <c r="Z21" s="381"/>
      <c r="AA21" s="381"/>
      <c r="AB21" s="382"/>
      <c r="AC21" s="381"/>
      <c r="AD21" s="381"/>
      <c r="AE21" s="382"/>
    </row>
    <row r="22" spans="1:31">
      <c r="A22" s="401" t="s">
        <v>56</v>
      </c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3"/>
      <c r="N22" s="373"/>
      <c r="O22" s="374"/>
      <c r="P22" s="375"/>
      <c r="Q22" s="367">
        <f>SUM(Q18:Q21)</f>
        <v>0</v>
      </c>
      <c r="R22" s="368"/>
      <c r="S22" s="369"/>
      <c r="T22" s="367">
        <f>SUM(T18:T21)</f>
        <v>0</v>
      </c>
      <c r="U22" s="368"/>
      <c r="V22" s="369"/>
      <c r="W22" s="367">
        <f>SUM(W18:W21)</f>
        <v>0</v>
      </c>
      <c r="X22" s="368"/>
      <c r="Y22" s="369"/>
      <c r="Z22" s="414"/>
      <c r="AA22" s="414"/>
      <c r="AB22" s="415"/>
      <c r="AC22" s="414"/>
      <c r="AD22" s="414"/>
      <c r="AE22" s="415"/>
    </row>
    <row r="23" spans="1:31" ht="9" customHeight="1">
      <c r="A23" s="156"/>
      <c r="B23" s="156"/>
      <c r="C23" s="156"/>
      <c r="D23" s="156"/>
      <c r="E23" s="156"/>
      <c r="F23" s="156"/>
      <c r="G23" s="212"/>
      <c r="H23" s="212"/>
      <c r="I23" s="212"/>
      <c r="J23" s="212"/>
      <c r="K23" s="212"/>
      <c r="L23" s="212"/>
      <c r="M23" s="212"/>
      <c r="N23" s="212"/>
      <c r="O23" s="212"/>
      <c r="Q23" s="12"/>
      <c r="R23" s="12"/>
      <c r="S23" s="12"/>
      <c r="T23" s="12"/>
      <c r="U23" s="12"/>
      <c r="AE23" s="12"/>
    </row>
    <row r="24" spans="1:31" s="184" customFormat="1" ht="14.25">
      <c r="B24" s="184" t="s">
        <v>167</v>
      </c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</row>
    <row r="25" spans="1:31" ht="8.25" customHeight="1">
      <c r="A25" s="192"/>
      <c r="B25" s="192"/>
      <c r="C25" s="192"/>
      <c r="D25" s="192"/>
      <c r="E25" s="192"/>
      <c r="F25" s="192"/>
      <c r="G25" s="214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4"/>
      <c r="AE25" s="12" t="s">
        <v>378</v>
      </c>
    </row>
    <row r="26" spans="1:31">
      <c r="A26" s="296" t="s">
        <v>52</v>
      </c>
      <c r="B26" s="296" t="s">
        <v>179</v>
      </c>
      <c r="C26" s="296"/>
      <c r="D26" s="296"/>
      <c r="E26" s="296"/>
      <c r="F26" s="296"/>
      <c r="G26" s="376" t="s">
        <v>55</v>
      </c>
      <c r="H26" s="376"/>
      <c r="I26" s="376"/>
      <c r="J26" s="376"/>
      <c r="K26" s="376"/>
      <c r="L26" s="376" t="s">
        <v>89</v>
      </c>
      <c r="M26" s="376"/>
      <c r="N26" s="376"/>
      <c r="O26" s="376"/>
      <c r="P26" s="376"/>
      <c r="Q26" s="376" t="s">
        <v>201</v>
      </c>
      <c r="R26" s="376"/>
      <c r="S26" s="376"/>
      <c r="T26" s="376"/>
      <c r="U26" s="376"/>
      <c r="V26" s="376" t="s">
        <v>113</v>
      </c>
      <c r="W26" s="376"/>
      <c r="X26" s="376"/>
      <c r="Y26" s="376"/>
      <c r="Z26" s="376"/>
      <c r="AA26" s="376" t="s">
        <v>56</v>
      </c>
      <c r="AB26" s="376"/>
      <c r="AC26" s="376"/>
      <c r="AD26" s="376"/>
      <c r="AE26" s="376"/>
    </row>
    <row r="27" spans="1:31" ht="30" customHeight="1">
      <c r="A27" s="296"/>
      <c r="B27" s="296"/>
      <c r="C27" s="296"/>
      <c r="D27" s="296"/>
      <c r="E27" s="296"/>
      <c r="F27" s="296"/>
      <c r="G27" s="376" t="s">
        <v>80</v>
      </c>
      <c r="H27" s="376" t="s">
        <v>94</v>
      </c>
      <c r="I27" s="376"/>
      <c r="J27" s="376"/>
      <c r="K27" s="376"/>
      <c r="L27" s="376" t="s">
        <v>80</v>
      </c>
      <c r="M27" s="376" t="s">
        <v>94</v>
      </c>
      <c r="N27" s="376"/>
      <c r="O27" s="376"/>
      <c r="P27" s="376"/>
      <c r="Q27" s="376" t="s">
        <v>80</v>
      </c>
      <c r="R27" s="376" t="s">
        <v>94</v>
      </c>
      <c r="S27" s="376"/>
      <c r="T27" s="376"/>
      <c r="U27" s="376"/>
      <c r="V27" s="376" t="s">
        <v>80</v>
      </c>
      <c r="W27" s="376" t="s">
        <v>94</v>
      </c>
      <c r="X27" s="376"/>
      <c r="Y27" s="376"/>
      <c r="Z27" s="376"/>
      <c r="AA27" s="376" t="s">
        <v>80</v>
      </c>
      <c r="AB27" s="376" t="s">
        <v>94</v>
      </c>
      <c r="AC27" s="376"/>
      <c r="AD27" s="376"/>
      <c r="AE27" s="376"/>
    </row>
    <row r="28" spans="1:31">
      <c r="A28" s="296"/>
      <c r="B28" s="296"/>
      <c r="C28" s="296"/>
      <c r="D28" s="296"/>
      <c r="E28" s="296"/>
      <c r="F28" s="296"/>
      <c r="G28" s="376"/>
      <c r="H28" s="216" t="s">
        <v>77</v>
      </c>
      <c r="I28" s="216" t="s">
        <v>78</v>
      </c>
      <c r="J28" s="216" t="s">
        <v>76</v>
      </c>
      <c r="K28" s="216" t="s">
        <v>71</v>
      </c>
      <c r="L28" s="376"/>
      <c r="M28" s="216" t="s">
        <v>77</v>
      </c>
      <c r="N28" s="216" t="s">
        <v>78</v>
      </c>
      <c r="O28" s="216" t="s">
        <v>76</v>
      </c>
      <c r="P28" s="216" t="s">
        <v>71</v>
      </c>
      <c r="Q28" s="376"/>
      <c r="R28" s="216" t="s">
        <v>77</v>
      </c>
      <c r="S28" s="216" t="s">
        <v>78</v>
      </c>
      <c r="T28" s="216" t="s">
        <v>76</v>
      </c>
      <c r="U28" s="216" t="s">
        <v>71</v>
      </c>
      <c r="V28" s="376"/>
      <c r="W28" s="216" t="s">
        <v>77</v>
      </c>
      <c r="X28" s="216" t="s">
        <v>78</v>
      </c>
      <c r="Y28" s="216" t="s">
        <v>76</v>
      </c>
      <c r="Z28" s="216" t="s">
        <v>71</v>
      </c>
      <c r="AA28" s="376"/>
      <c r="AB28" s="216" t="s">
        <v>77</v>
      </c>
      <c r="AC28" s="216" t="s">
        <v>78</v>
      </c>
      <c r="AD28" s="216" t="s">
        <v>76</v>
      </c>
      <c r="AE28" s="216" t="s">
        <v>71</v>
      </c>
    </row>
    <row r="29" spans="1:31">
      <c r="A29" s="157">
        <v>1</v>
      </c>
      <c r="B29" s="296">
        <v>2</v>
      </c>
      <c r="C29" s="296"/>
      <c r="D29" s="296"/>
      <c r="E29" s="296"/>
      <c r="F29" s="296"/>
      <c r="G29" s="216">
        <v>3</v>
      </c>
      <c r="H29" s="216">
        <v>4</v>
      </c>
      <c r="I29" s="216">
        <v>5</v>
      </c>
      <c r="J29" s="216">
        <v>6</v>
      </c>
      <c r="K29" s="216">
        <v>7</v>
      </c>
      <c r="L29" s="216">
        <v>8</v>
      </c>
      <c r="M29" s="216">
        <v>9</v>
      </c>
      <c r="N29" s="216">
        <v>10</v>
      </c>
      <c r="O29" s="216">
        <v>11</v>
      </c>
      <c r="P29" s="216">
        <v>12</v>
      </c>
      <c r="Q29" s="216">
        <v>13</v>
      </c>
      <c r="R29" s="216">
        <v>14</v>
      </c>
      <c r="S29" s="216">
        <v>15</v>
      </c>
      <c r="T29" s="216">
        <v>16</v>
      </c>
      <c r="U29" s="216">
        <v>17</v>
      </c>
      <c r="V29" s="217">
        <v>18</v>
      </c>
      <c r="W29" s="217">
        <v>19</v>
      </c>
      <c r="X29" s="217">
        <v>20</v>
      </c>
      <c r="Y29" s="217">
        <v>21</v>
      </c>
      <c r="Z29" s="217">
        <v>22</v>
      </c>
      <c r="AA29" s="217">
        <v>23</v>
      </c>
      <c r="AB29" s="217">
        <v>24</v>
      </c>
      <c r="AC29" s="217">
        <v>25</v>
      </c>
      <c r="AD29" s="217">
        <v>26</v>
      </c>
      <c r="AE29" s="217">
        <v>27</v>
      </c>
    </row>
    <row r="30" spans="1:31" hidden="1">
      <c r="A30" s="193">
        <v>3</v>
      </c>
      <c r="B30" s="327"/>
      <c r="C30" s="328"/>
      <c r="D30" s="328"/>
      <c r="E30" s="328"/>
      <c r="F30" s="336"/>
      <c r="G30" s="218">
        <f>SUM(H30,I30,J30,K30)</f>
        <v>0</v>
      </c>
      <c r="H30" s="218"/>
      <c r="I30" s="218"/>
      <c r="J30" s="218"/>
      <c r="K30" s="218"/>
      <c r="L30" s="218">
        <f>SUM(M30,N30,O30,P30)</f>
        <v>0</v>
      </c>
      <c r="M30" s="218"/>
      <c r="N30" s="218"/>
      <c r="O30" s="218"/>
      <c r="P30" s="218"/>
      <c r="Q30" s="218">
        <f>SUM(R30,S30,T30,U30)</f>
        <v>0</v>
      </c>
      <c r="R30" s="218"/>
      <c r="S30" s="218"/>
      <c r="T30" s="218"/>
      <c r="U30" s="218"/>
      <c r="V30" s="218">
        <f>SUM(W30,X30,Y30,Z30)</f>
        <v>0</v>
      </c>
      <c r="W30" s="218"/>
      <c r="X30" s="218"/>
      <c r="Y30" s="218"/>
      <c r="Z30" s="218"/>
      <c r="AA30" s="218">
        <f>SUM(AB30,AC30,AD30,AE30)</f>
        <v>0</v>
      </c>
      <c r="AB30" s="218">
        <f t="shared" ref="AB30:AE30" si="0">SUM(H30,M30,R30,W30)</f>
        <v>0</v>
      </c>
      <c r="AC30" s="218">
        <f t="shared" si="0"/>
        <v>0</v>
      </c>
      <c r="AD30" s="218">
        <f t="shared" si="0"/>
        <v>0</v>
      </c>
      <c r="AE30" s="218">
        <f t="shared" si="0"/>
        <v>0</v>
      </c>
    </row>
    <row r="31" spans="1:31" hidden="1">
      <c r="A31" s="193">
        <v>4</v>
      </c>
      <c r="B31" s="327"/>
      <c r="C31" s="328"/>
      <c r="D31" s="328"/>
      <c r="E31" s="328"/>
      <c r="F31" s="336"/>
      <c r="G31" s="218">
        <f t="shared" ref="G31:G36" si="1">SUM(H31,I31,J31,K31)</f>
        <v>0</v>
      </c>
      <c r="H31" s="218"/>
      <c r="I31" s="218"/>
      <c r="J31" s="218"/>
      <c r="K31" s="218"/>
      <c r="L31" s="218">
        <f t="shared" ref="L31:L36" si="2">SUM(M31,N31,O31,P31)</f>
        <v>0</v>
      </c>
      <c r="M31" s="218"/>
      <c r="N31" s="218"/>
      <c r="O31" s="218"/>
      <c r="P31" s="218"/>
      <c r="Q31" s="218">
        <f t="shared" ref="Q31:Q36" si="3">SUM(R31,S31,T31,U31)</f>
        <v>0</v>
      </c>
      <c r="R31" s="218"/>
      <c r="S31" s="218"/>
      <c r="T31" s="218"/>
      <c r="U31" s="218"/>
      <c r="V31" s="218">
        <f t="shared" ref="V31:V36" si="4">SUM(W31,X31,Y31,Z31)</f>
        <v>0</v>
      </c>
      <c r="W31" s="218"/>
      <c r="X31" s="218"/>
      <c r="Y31" s="218"/>
      <c r="Z31" s="218"/>
      <c r="AA31" s="218">
        <f t="shared" ref="AA31:AA36" si="5">SUM(AB31,AC31,AD31,AE31)</f>
        <v>0</v>
      </c>
      <c r="AB31" s="218">
        <f t="shared" ref="AB31:AB36" si="6">SUM(H31,M31,R31,W31)</f>
        <v>0</v>
      </c>
      <c r="AC31" s="218">
        <f t="shared" ref="AC31:AC36" si="7">SUM(I31,N31,S31,X31)</f>
        <v>0</v>
      </c>
      <c r="AD31" s="218">
        <f t="shared" ref="AD31:AD36" si="8">SUM(J31,O31,T31,Y31)</f>
        <v>0</v>
      </c>
      <c r="AE31" s="218">
        <f t="shared" ref="AE31:AE36" si="9">SUM(K31,P31,U31,Z31)</f>
        <v>0</v>
      </c>
    </row>
    <row r="32" spans="1:31" hidden="1">
      <c r="A32" s="193">
        <v>5</v>
      </c>
      <c r="B32" s="327"/>
      <c r="C32" s="328"/>
      <c r="D32" s="328"/>
      <c r="E32" s="328"/>
      <c r="F32" s="336"/>
      <c r="G32" s="218">
        <f t="shared" si="1"/>
        <v>0</v>
      </c>
      <c r="H32" s="218"/>
      <c r="I32" s="218"/>
      <c r="J32" s="218"/>
      <c r="K32" s="218"/>
      <c r="L32" s="218">
        <f t="shared" si="2"/>
        <v>0</v>
      </c>
      <c r="M32" s="218"/>
      <c r="N32" s="218"/>
      <c r="O32" s="218"/>
      <c r="P32" s="218"/>
      <c r="Q32" s="218">
        <f t="shared" si="3"/>
        <v>0</v>
      </c>
      <c r="R32" s="218"/>
      <c r="S32" s="218"/>
      <c r="T32" s="218"/>
      <c r="U32" s="218"/>
      <c r="V32" s="218">
        <f t="shared" si="4"/>
        <v>0</v>
      </c>
      <c r="W32" s="218"/>
      <c r="X32" s="218"/>
      <c r="Y32" s="218"/>
      <c r="Z32" s="218"/>
      <c r="AA32" s="218">
        <f t="shared" si="5"/>
        <v>0</v>
      </c>
      <c r="AB32" s="218">
        <f t="shared" si="6"/>
        <v>0</v>
      </c>
      <c r="AC32" s="218">
        <f t="shared" si="7"/>
        <v>0</v>
      </c>
      <c r="AD32" s="218">
        <f t="shared" si="8"/>
        <v>0</v>
      </c>
      <c r="AE32" s="218">
        <f t="shared" si="9"/>
        <v>0</v>
      </c>
    </row>
    <row r="33" spans="1:31" hidden="1">
      <c r="A33" s="193">
        <v>6</v>
      </c>
      <c r="B33" s="327"/>
      <c r="C33" s="328"/>
      <c r="D33" s="328"/>
      <c r="E33" s="328"/>
      <c r="F33" s="336"/>
      <c r="G33" s="218">
        <f t="shared" si="1"/>
        <v>0</v>
      </c>
      <c r="H33" s="218"/>
      <c r="I33" s="218"/>
      <c r="J33" s="218"/>
      <c r="K33" s="218"/>
      <c r="L33" s="218">
        <f t="shared" si="2"/>
        <v>0</v>
      </c>
      <c r="M33" s="218"/>
      <c r="N33" s="218"/>
      <c r="O33" s="218"/>
      <c r="P33" s="218"/>
      <c r="Q33" s="218">
        <f t="shared" si="3"/>
        <v>0</v>
      </c>
      <c r="R33" s="218"/>
      <c r="S33" s="218"/>
      <c r="T33" s="218"/>
      <c r="U33" s="218"/>
      <c r="V33" s="218">
        <f t="shared" si="4"/>
        <v>0</v>
      </c>
      <c r="W33" s="218"/>
      <c r="X33" s="218"/>
      <c r="Y33" s="218"/>
      <c r="Z33" s="218"/>
      <c r="AA33" s="218">
        <f t="shared" si="5"/>
        <v>0</v>
      </c>
      <c r="AB33" s="218">
        <f t="shared" si="6"/>
        <v>0</v>
      </c>
      <c r="AC33" s="218">
        <f t="shared" si="7"/>
        <v>0</v>
      </c>
      <c r="AD33" s="218">
        <f t="shared" si="8"/>
        <v>0</v>
      </c>
      <c r="AE33" s="218">
        <f t="shared" si="9"/>
        <v>0</v>
      </c>
    </row>
    <row r="34" spans="1:31" hidden="1">
      <c r="A34" s="193">
        <v>7</v>
      </c>
      <c r="B34" s="327"/>
      <c r="C34" s="328"/>
      <c r="D34" s="328"/>
      <c r="E34" s="328"/>
      <c r="F34" s="336"/>
      <c r="G34" s="218">
        <f t="shared" si="1"/>
        <v>0</v>
      </c>
      <c r="H34" s="218"/>
      <c r="I34" s="218"/>
      <c r="J34" s="218"/>
      <c r="K34" s="218"/>
      <c r="L34" s="218">
        <f t="shared" si="2"/>
        <v>0</v>
      </c>
      <c r="M34" s="218"/>
      <c r="N34" s="218"/>
      <c r="O34" s="218"/>
      <c r="P34" s="218"/>
      <c r="Q34" s="218">
        <f t="shared" si="3"/>
        <v>0</v>
      </c>
      <c r="R34" s="218"/>
      <c r="S34" s="218"/>
      <c r="T34" s="218"/>
      <c r="U34" s="218"/>
      <c r="V34" s="218">
        <f t="shared" si="4"/>
        <v>0</v>
      </c>
      <c r="W34" s="218"/>
      <c r="X34" s="218"/>
      <c r="Y34" s="218"/>
      <c r="Z34" s="218"/>
      <c r="AA34" s="218">
        <f t="shared" si="5"/>
        <v>0</v>
      </c>
      <c r="AB34" s="218">
        <f t="shared" si="6"/>
        <v>0</v>
      </c>
      <c r="AC34" s="218">
        <f t="shared" si="7"/>
        <v>0</v>
      </c>
      <c r="AD34" s="218">
        <f t="shared" si="8"/>
        <v>0</v>
      </c>
      <c r="AE34" s="218">
        <f t="shared" si="9"/>
        <v>0</v>
      </c>
    </row>
    <row r="35" spans="1:31" hidden="1">
      <c r="A35" s="193">
        <v>8</v>
      </c>
      <c r="B35" s="327"/>
      <c r="C35" s="328"/>
      <c r="D35" s="328"/>
      <c r="E35" s="328"/>
      <c r="F35" s="336"/>
      <c r="G35" s="218">
        <f t="shared" si="1"/>
        <v>0</v>
      </c>
      <c r="H35" s="218"/>
      <c r="I35" s="218"/>
      <c r="J35" s="218"/>
      <c r="K35" s="218"/>
      <c r="L35" s="218">
        <f t="shared" si="2"/>
        <v>0</v>
      </c>
      <c r="M35" s="218"/>
      <c r="N35" s="218"/>
      <c r="O35" s="218"/>
      <c r="P35" s="218"/>
      <c r="Q35" s="218">
        <f t="shared" si="3"/>
        <v>0</v>
      </c>
      <c r="R35" s="218"/>
      <c r="S35" s="218"/>
      <c r="T35" s="218"/>
      <c r="U35" s="218"/>
      <c r="V35" s="218">
        <f t="shared" si="4"/>
        <v>0</v>
      </c>
      <c r="W35" s="218"/>
      <c r="X35" s="218"/>
      <c r="Y35" s="218"/>
      <c r="Z35" s="218"/>
      <c r="AA35" s="218">
        <f t="shared" si="5"/>
        <v>0</v>
      </c>
      <c r="AB35" s="218">
        <f t="shared" si="6"/>
        <v>0</v>
      </c>
      <c r="AC35" s="218">
        <f t="shared" si="7"/>
        <v>0</v>
      </c>
      <c r="AD35" s="218">
        <f t="shared" si="8"/>
        <v>0</v>
      </c>
      <c r="AE35" s="218">
        <f t="shared" si="9"/>
        <v>0</v>
      </c>
    </row>
    <row r="36" spans="1:31" hidden="1">
      <c r="A36" s="193">
        <v>9</v>
      </c>
      <c r="B36" s="327"/>
      <c r="C36" s="328"/>
      <c r="D36" s="328"/>
      <c r="E36" s="328"/>
      <c r="F36" s="336"/>
      <c r="G36" s="218">
        <f t="shared" si="1"/>
        <v>0</v>
      </c>
      <c r="H36" s="218"/>
      <c r="I36" s="218"/>
      <c r="J36" s="218"/>
      <c r="K36" s="218"/>
      <c r="L36" s="218">
        <f t="shared" si="2"/>
        <v>0</v>
      </c>
      <c r="M36" s="218"/>
      <c r="N36" s="218"/>
      <c r="O36" s="218"/>
      <c r="P36" s="218"/>
      <c r="Q36" s="218">
        <f t="shared" si="3"/>
        <v>0</v>
      </c>
      <c r="R36" s="218"/>
      <c r="S36" s="218"/>
      <c r="T36" s="218"/>
      <c r="U36" s="218"/>
      <c r="V36" s="218">
        <f t="shared" si="4"/>
        <v>0</v>
      </c>
      <c r="W36" s="218"/>
      <c r="X36" s="218"/>
      <c r="Y36" s="218"/>
      <c r="Z36" s="218"/>
      <c r="AA36" s="218">
        <f t="shared" si="5"/>
        <v>0</v>
      </c>
      <c r="AB36" s="218">
        <f t="shared" si="6"/>
        <v>0</v>
      </c>
      <c r="AC36" s="218">
        <f t="shared" si="7"/>
        <v>0</v>
      </c>
      <c r="AD36" s="218">
        <f t="shared" si="8"/>
        <v>0</v>
      </c>
      <c r="AE36" s="218">
        <f t="shared" si="9"/>
        <v>0</v>
      </c>
    </row>
    <row r="37" spans="1:31">
      <c r="A37" s="408" t="s">
        <v>56</v>
      </c>
      <c r="B37" s="409"/>
      <c r="C37" s="409"/>
      <c r="D37" s="409"/>
      <c r="E37" s="409"/>
      <c r="F37" s="410"/>
      <c r="G37" s="181">
        <f t="shared" ref="G37:AE37" si="10">SUM(G30:G36)</f>
        <v>0</v>
      </c>
      <c r="H37" s="181">
        <f t="shared" si="10"/>
        <v>0</v>
      </c>
      <c r="I37" s="181">
        <f t="shared" si="10"/>
        <v>0</v>
      </c>
      <c r="J37" s="181">
        <f t="shared" si="10"/>
        <v>0</v>
      </c>
      <c r="K37" s="181">
        <f t="shared" si="10"/>
        <v>0</v>
      </c>
      <c r="L37" s="181">
        <f t="shared" si="10"/>
        <v>0</v>
      </c>
      <c r="M37" s="181">
        <f t="shared" si="10"/>
        <v>0</v>
      </c>
      <c r="N37" s="181">
        <f t="shared" si="10"/>
        <v>0</v>
      </c>
      <c r="O37" s="181">
        <f t="shared" si="10"/>
        <v>0</v>
      </c>
      <c r="P37" s="181">
        <f t="shared" si="10"/>
        <v>0</v>
      </c>
      <c r="Q37" s="181">
        <f t="shared" si="10"/>
        <v>0</v>
      </c>
      <c r="R37" s="181">
        <f t="shared" si="10"/>
        <v>0</v>
      </c>
      <c r="S37" s="181">
        <f t="shared" si="10"/>
        <v>0</v>
      </c>
      <c r="T37" s="181">
        <f t="shared" si="10"/>
        <v>0</v>
      </c>
      <c r="U37" s="181">
        <f t="shared" si="10"/>
        <v>0</v>
      </c>
      <c r="V37" s="181">
        <f t="shared" si="10"/>
        <v>0</v>
      </c>
      <c r="W37" s="181">
        <f t="shared" si="10"/>
        <v>0</v>
      </c>
      <c r="X37" s="181">
        <f t="shared" si="10"/>
        <v>0</v>
      </c>
      <c r="Y37" s="181">
        <f t="shared" si="10"/>
        <v>0</v>
      </c>
      <c r="Z37" s="181">
        <f t="shared" si="10"/>
        <v>0</v>
      </c>
      <c r="AA37" s="180">
        <f t="shared" si="10"/>
        <v>0</v>
      </c>
      <c r="AB37" s="180">
        <f t="shared" si="10"/>
        <v>0</v>
      </c>
      <c r="AC37" s="180">
        <f t="shared" si="10"/>
        <v>0</v>
      </c>
      <c r="AD37" s="180">
        <f t="shared" si="10"/>
        <v>0</v>
      </c>
      <c r="AE37" s="180">
        <f t="shared" si="10"/>
        <v>0</v>
      </c>
    </row>
    <row r="38" spans="1:31">
      <c r="A38" s="299" t="s">
        <v>57</v>
      </c>
      <c r="B38" s="300"/>
      <c r="C38" s="300"/>
      <c r="D38" s="300"/>
      <c r="E38" s="300"/>
      <c r="F38" s="301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1"/>
      <c r="X38" s="231"/>
      <c r="Y38" s="231"/>
      <c r="Z38" s="231"/>
      <c r="AA38" s="230"/>
      <c r="AB38" s="231"/>
      <c r="AC38" s="231"/>
      <c r="AD38" s="231"/>
      <c r="AE38" s="231"/>
    </row>
    <row r="39" spans="1:31" ht="9" customHeight="1">
      <c r="A39" s="178"/>
      <c r="B39" s="178"/>
      <c r="C39" s="194"/>
      <c r="D39" s="194"/>
      <c r="E39" s="194"/>
      <c r="F39" s="194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</row>
    <row r="40" spans="1:31" s="184" customFormat="1" ht="14.25">
      <c r="B40" s="184" t="s">
        <v>180</v>
      </c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</row>
    <row r="41" spans="1:31" s="195" customFormat="1" ht="20.100000000000001" hidden="1" customHeight="1">
      <c r="A41" s="147"/>
      <c r="B41" s="147"/>
      <c r="C41" s="147"/>
      <c r="D41" s="147"/>
      <c r="E41" s="147"/>
      <c r="F41" s="147"/>
      <c r="G41" s="213"/>
      <c r="H41" s="213"/>
      <c r="I41" s="213"/>
      <c r="J41" s="220"/>
      <c r="K41" s="213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12" t="s">
        <v>378</v>
      </c>
    </row>
    <row r="42" spans="1:31" s="196" customFormat="1" ht="23.25" customHeight="1">
      <c r="A42" s="298" t="s">
        <v>52</v>
      </c>
      <c r="B42" s="296" t="s">
        <v>200</v>
      </c>
      <c r="C42" s="296" t="s">
        <v>214</v>
      </c>
      <c r="D42" s="296"/>
      <c r="E42" s="296" t="s">
        <v>160</v>
      </c>
      <c r="F42" s="296"/>
      <c r="G42" s="376" t="s">
        <v>161</v>
      </c>
      <c r="H42" s="376"/>
      <c r="I42" s="376" t="s">
        <v>196</v>
      </c>
      <c r="J42" s="376"/>
      <c r="K42" s="376" t="s">
        <v>118</v>
      </c>
      <c r="L42" s="376"/>
      <c r="M42" s="376"/>
      <c r="N42" s="376"/>
      <c r="O42" s="376"/>
      <c r="P42" s="376"/>
      <c r="Q42" s="376"/>
      <c r="R42" s="376"/>
      <c r="S42" s="376"/>
      <c r="T42" s="376"/>
      <c r="U42" s="376" t="s">
        <v>215</v>
      </c>
      <c r="V42" s="376"/>
      <c r="W42" s="376"/>
      <c r="X42" s="376"/>
      <c r="Y42" s="376"/>
      <c r="Z42" s="376" t="s">
        <v>318</v>
      </c>
      <c r="AA42" s="376"/>
      <c r="AB42" s="376"/>
      <c r="AC42" s="376"/>
      <c r="AD42" s="376"/>
      <c r="AE42" s="376"/>
    </row>
    <row r="43" spans="1:31" s="196" customFormat="1" ht="37.5" customHeight="1">
      <c r="A43" s="298"/>
      <c r="B43" s="296"/>
      <c r="C43" s="296"/>
      <c r="D43" s="296"/>
      <c r="E43" s="296"/>
      <c r="F43" s="296"/>
      <c r="G43" s="376"/>
      <c r="H43" s="376"/>
      <c r="I43" s="376"/>
      <c r="J43" s="376"/>
      <c r="K43" s="376" t="s">
        <v>223</v>
      </c>
      <c r="L43" s="376"/>
      <c r="M43" s="376" t="s">
        <v>224</v>
      </c>
      <c r="N43" s="376"/>
      <c r="O43" s="376" t="s">
        <v>213</v>
      </c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</row>
    <row r="44" spans="1:31" s="197" customFormat="1" ht="63.75" customHeight="1">
      <c r="A44" s="298"/>
      <c r="B44" s="296"/>
      <c r="C44" s="296"/>
      <c r="D44" s="296"/>
      <c r="E44" s="296"/>
      <c r="F44" s="296"/>
      <c r="G44" s="376"/>
      <c r="H44" s="376"/>
      <c r="I44" s="376"/>
      <c r="J44" s="376"/>
      <c r="K44" s="376"/>
      <c r="L44" s="376"/>
      <c r="M44" s="376"/>
      <c r="N44" s="376"/>
      <c r="O44" s="376" t="s">
        <v>197</v>
      </c>
      <c r="P44" s="376"/>
      <c r="Q44" s="376" t="s">
        <v>198</v>
      </c>
      <c r="R44" s="376"/>
      <c r="S44" s="376" t="s">
        <v>199</v>
      </c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</row>
    <row r="45" spans="1:31" s="196" customFormat="1" ht="18" customHeight="1">
      <c r="A45" s="158">
        <v>1</v>
      </c>
      <c r="B45" s="157">
        <v>2</v>
      </c>
      <c r="C45" s="296">
        <v>3</v>
      </c>
      <c r="D45" s="296"/>
      <c r="E45" s="296">
        <v>4</v>
      </c>
      <c r="F45" s="296"/>
      <c r="G45" s="376">
        <v>5</v>
      </c>
      <c r="H45" s="376"/>
      <c r="I45" s="376">
        <v>6</v>
      </c>
      <c r="J45" s="376"/>
      <c r="K45" s="378">
        <v>7</v>
      </c>
      <c r="L45" s="380"/>
      <c r="M45" s="378">
        <v>8</v>
      </c>
      <c r="N45" s="380"/>
      <c r="O45" s="376">
        <v>9</v>
      </c>
      <c r="P45" s="376"/>
      <c r="Q45" s="411">
        <v>10</v>
      </c>
      <c r="R45" s="411"/>
      <c r="S45" s="376">
        <v>11</v>
      </c>
      <c r="T45" s="376"/>
      <c r="U45" s="376">
        <v>12</v>
      </c>
      <c r="V45" s="376"/>
      <c r="W45" s="376"/>
      <c r="X45" s="376"/>
      <c r="Y45" s="376"/>
      <c r="Z45" s="376">
        <v>13</v>
      </c>
      <c r="AA45" s="376"/>
      <c r="AB45" s="376"/>
      <c r="AC45" s="376"/>
      <c r="AD45" s="376"/>
      <c r="AE45" s="376"/>
    </row>
    <row r="46" spans="1:31" s="196" customFormat="1" ht="20.100000000000001" customHeight="1">
      <c r="A46" s="193"/>
      <c r="B46" s="198"/>
      <c r="C46" s="342"/>
      <c r="D46" s="342"/>
      <c r="E46" s="337"/>
      <c r="F46" s="337"/>
      <c r="G46" s="358"/>
      <c r="H46" s="358"/>
      <c r="I46" s="358"/>
      <c r="J46" s="358"/>
      <c r="K46" s="359"/>
      <c r="L46" s="360"/>
      <c r="M46" s="359">
        <f t="shared" ref="M46:M52" si="11">SUM(O46,Q46,S46)</f>
        <v>0</v>
      </c>
      <c r="N46" s="360"/>
      <c r="O46" s="358"/>
      <c r="P46" s="358"/>
      <c r="Q46" s="358"/>
      <c r="R46" s="358"/>
      <c r="S46" s="358"/>
      <c r="T46" s="358"/>
      <c r="U46" s="363"/>
      <c r="V46" s="363"/>
      <c r="W46" s="363"/>
      <c r="X46" s="363"/>
      <c r="Y46" s="363"/>
      <c r="Z46" s="362"/>
      <c r="AA46" s="362"/>
      <c r="AB46" s="362"/>
      <c r="AC46" s="362"/>
      <c r="AD46" s="362"/>
      <c r="AE46" s="362"/>
    </row>
    <row r="47" spans="1:31" s="196" customFormat="1" ht="20.100000000000001" hidden="1" customHeight="1">
      <c r="A47" s="193"/>
      <c r="B47" s="198"/>
      <c r="C47" s="342"/>
      <c r="D47" s="342"/>
      <c r="E47" s="337"/>
      <c r="F47" s="337"/>
      <c r="G47" s="358"/>
      <c r="H47" s="358"/>
      <c r="I47" s="358"/>
      <c r="J47" s="358"/>
      <c r="K47" s="359"/>
      <c r="L47" s="360"/>
      <c r="M47" s="359">
        <f t="shared" si="11"/>
        <v>0</v>
      </c>
      <c r="N47" s="360"/>
      <c r="O47" s="358"/>
      <c r="P47" s="358"/>
      <c r="Q47" s="358"/>
      <c r="R47" s="358"/>
      <c r="S47" s="358"/>
      <c r="T47" s="358"/>
      <c r="U47" s="363"/>
      <c r="V47" s="363"/>
      <c r="W47" s="363"/>
      <c r="X47" s="363"/>
      <c r="Y47" s="363"/>
      <c r="Z47" s="362"/>
      <c r="AA47" s="362"/>
      <c r="AB47" s="362"/>
      <c r="AC47" s="362"/>
      <c r="AD47" s="362"/>
      <c r="AE47" s="362"/>
    </row>
    <row r="48" spans="1:31" s="196" customFormat="1" ht="20.100000000000001" hidden="1" customHeight="1">
      <c r="A48" s="193"/>
      <c r="B48" s="198"/>
      <c r="C48" s="342"/>
      <c r="D48" s="342"/>
      <c r="E48" s="337"/>
      <c r="F48" s="337"/>
      <c r="G48" s="358"/>
      <c r="H48" s="358"/>
      <c r="I48" s="358"/>
      <c r="J48" s="358"/>
      <c r="K48" s="359"/>
      <c r="L48" s="360"/>
      <c r="M48" s="359">
        <f t="shared" si="11"/>
        <v>0</v>
      </c>
      <c r="N48" s="360"/>
      <c r="O48" s="358"/>
      <c r="P48" s="358"/>
      <c r="Q48" s="358"/>
      <c r="R48" s="358"/>
      <c r="S48" s="358"/>
      <c r="T48" s="358"/>
      <c r="U48" s="363"/>
      <c r="V48" s="363"/>
      <c r="W48" s="363"/>
      <c r="X48" s="363"/>
      <c r="Y48" s="363"/>
      <c r="Z48" s="362"/>
      <c r="AA48" s="362"/>
      <c r="AB48" s="362"/>
      <c r="AC48" s="362"/>
      <c r="AD48" s="362"/>
      <c r="AE48" s="362"/>
    </row>
    <row r="49" spans="1:31" s="196" customFormat="1" ht="20.100000000000001" hidden="1" customHeight="1">
      <c r="A49" s="193"/>
      <c r="B49" s="198"/>
      <c r="C49" s="342"/>
      <c r="D49" s="342"/>
      <c r="E49" s="337"/>
      <c r="F49" s="337"/>
      <c r="G49" s="358"/>
      <c r="H49" s="358"/>
      <c r="I49" s="358"/>
      <c r="J49" s="358"/>
      <c r="K49" s="359"/>
      <c r="L49" s="360"/>
      <c r="M49" s="359">
        <f t="shared" si="11"/>
        <v>0</v>
      </c>
      <c r="N49" s="360"/>
      <c r="O49" s="358"/>
      <c r="P49" s="358"/>
      <c r="Q49" s="358"/>
      <c r="R49" s="358"/>
      <c r="S49" s="358"/>
      <c r="T49" s="358"/>
      <c r="U49" s="363"/>
      <c r="V49" s="363"/>
      <c r="W49" s="363"/>
      <c r="X49" s="363"/>
      <c r="Y49" s="363"/>
      <c r="Z49" s="362"/>
      <c r="AA49" s="362"/>
      <c r="AB49" s="362"/>
      <c r="AC49" s="362"/>
      <c r="AD49" s="362"/>
      <c r="AE49" s="362"/>
    </row>
    <row r="50" spans="1:31" s="196" customFormat="1" ht="20.100000000000001" hidden="1" customHeight="1">
      <c r="A50" s="193"/>
      <c r="B50" s="198"/>
      <c r="C50" s="342"/>
      <c r="D50" s="342"/>
      <c r="E50" s="337"/>
      <c r="F50" s="337"/>
      <c r="G50" s="358"/>
      <c r="H50" s="358"/>
      <c r="I50" s="358"/>
      <c r="J50" s="358"/>
      <c r="K50" s="359"/>
      <c r="L50" s="360"/>
      <c r="M50" s="359">
        <f t="shared" si="11"/>
        <v>0</v>
      </c>
      <c r="N50" s="360"/>
      <c r="O50" s="358"/>
      <c r="P50" s="358"/>
      <c r="Q50" s="358"/>
      <c r="R50" s="358"/>
      <c r="S50" s="358"/>
      <c r="T50" s="358"/>
      <c r="U50" s="363"/>
      <c r="V50" s="363"/>
      <c r="W50" s="363"/>
      <c r="X50" s="363"/>
      <c r="Y50" s="363"/>
      <c r="Z50" s="362"/>
      <c r="AA50" s="362"/>
      <c r="AB50" s="362"/>
      <c r="AC50" s="362"/>
      <c r="AD50" s="362"/>
      <c r="AE50" s="362"/>
    </row>
    <row r="51" spans="1:31" s="196" customFormat="1" ht="20.100000000000001" hidden="1" customHeight="1">
      <c r="A51" s="193"/>
      <c r="B51" s="198"/>
      <c r="C51" s="342"/>
      <c r="D51" s="342"/>
      <c r="E51" s="337"/>
      <c r="F51" s="337"/>
      <c r="G51" s="358"/>
      <c r="H51" s="358"/>
      <c r="I51" s="358"/>
      <c r="J51" s="358"/>
      <c r="K51" s="359"/>
      <c r="L51" s="360"/>
      <c r="M51" s="359">
        <f t="shared" si="11"/>
        <v>0</v>
      </c>
      <c r="N51" s="360"/>
      <c r="O51" s="358"/>
      <c r="P51" s="358"/>
      <c r="Q51" s="358"/>
      <c r="R51" s="358"/>
      <c r="S51" s="358"/>
      <c r="T51" s="358"/>
      <c r="U51" s="363"/>
      <c r="V51" s="363"/>
      <c r="W51" s="363"/>
      <c r="X51" s="363"/>
      <c r="Y51" s="363"/>
      <c r="Z51" s="362"/>
      <c r="AA51" s="362"/>
      <c r="AB51" s="362"/>
      <c r="AC51" s="362"/>
      <c r="AD51" s="362"/>
      <c r="AE51" s="362"/>
    </row>
    <row r="52" spans="1:31" s="196" customFormat="1" hidden="1">
      <c r="A52" s="193"/>
      <c r="B52" s="198"/>
      <c r="C52" s="342"/>
      <c r="D52" s="342"/>
      <c r="E52" s="337"/>
      <c r="F52" s="337"/>
      <c r="G52" s="358"/>
      <c r="H52" s="358"/>
      <c r="I52" s="358"/>
      <c r="J52" s="358"/>
      <c r="K52" s="359"/>
      <c r="L52" s="360"/>
      <c r="M52" s="359">
        <f t="shared" si="11"/>
        <v>0</v>
      </c>
      <c r="N52" s="360"/>
      <c r="O52" s="358"/>
      <c r="P52" s="358"/>
      <c r="Q52" s="358"/>
      <c r="R52" s="358"/>
      <c r="S52" s="358"/>
      <c r="T52" s="358"/>
      <c r="U52" s="363"/>
      <c r="V52" s="363"/>
      <c r="W52" s="363"/>
      <c r="X52" s="363"/>
      <c r="Y52" s="363"/>
      <c r="Z52" s="362"/>
      <c r="AA52" s="362"/>
      <c r="AB52" s="362"/>
      <c r="AC52" s="362"/>
      <c r="AD52" s="362"/>
      <c r="AE52" s="362"/>
    </row>
    <row r="53" spans="1:31" s="196" customFormat="1" ht="20.100000000000001" customHeight="1">
      <c r="A53" s="306" t="s">
        <v>56</v>
      </c>
      <c r="B53" s="307"/>
      <c r="C53" s="307"/>
      <c r="D53" s="308"/>
      <c r="E53" s="339">
        <f>SUM(E46:E52)</f>
        <v>0</v>
      </c>
      <c r="F53" s="339"/>
      <c r="G53" s="357">
        <f>SUM(G46:G52)</f>
        <v>0</v>
      </c>
      <c r="H53" s="357"/>
      <c r="I53" s="357">
        <f>SUM(I46:I52)</f>
        <v>0</v>
      </c>
      <c r="J53" s="357"/>
      <c r="K53" s="357">
        <f>SUM(K46:K52)</f>
        <v>0</v>
      </c>
      <c r="L53" s="357"/>
      <c r="M53" s="357">
        <f>SUM(M46:M52)</f>
        <v>0</v>
      </c>
      <c r="N53" s="357"/>
      <c r="O53" s="357">
        <f>SUM(O46:O52)</f>
        <v>0</v>
      </c>
      <c r="P53" s="357"/>
      <c r="Q53" s="357">
        <f>SUM(Q46:Q52)</f>
        <v>0</v>
      </c>
      <c r="R53" s="357"/>
      <c r="S53" s="357">
        <f>SUM(S46:S52)</f>
        <v>0</v>
      </c>
      <c r="T53" s="357"/>
      <c r="U53" s="377"/>
      <c r="V53" s="377"/>
      <c r="W53" s="377"/>
      <c r="X53" s="377"/>
      <c r="Y53" s="377"/>
      <c r="Z53" s="361"/>
      <c r="AA53" s="361"/>
      <c r="AB53" s="361"/>
      <c r="AC53" s="361"/>
      <c r="AD53" s="361"/>
      <c r="AE53" s="361"/>
    </row>
    <row r="54" spans="1:31" s="196" customFormat="1" ht="20.100000000000001" customHeight="1">
      <c r="A54" s="185"/>
      <c r="B54" s="185"/>
      <c r="C54" s="185"/>
      <c r="D54" s="185"/>
      <c r="E54" s="199"/>
      <c r="F54" s="199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2"/>
      <c r="V54" s="222"/>
      <c r="W54" s="222"/>
      <c r="X54" s="222"/>
      <c r="Y54" s="222"/>
      <c r="Z54" s="223"/>
      <c r="AA54" s="223"/>
      <c r="AB54" s="223"/>
      <c r="AC54" s="223"/>
      <c r="AD54" s="223"/>
      <c r="AE54" s="223"/>
    </row>
    <row r="55" spans="1:31" s="200" customFormat="1" ht="20.100000000000001" hidden="1" customHeight="1">
      <c r="B55" s="335"/>
      <c r="C55" s="335"/>
      <c r="D55" s="335"/>
      <c r="E55" s="335"/>
      <c r="F55" s="335"/>
      <c r="G55" s="224"/>
      <c r="H55" s="224"/>
      <c r="I55" s="224"/>
      <c r="J55" s="224"/>
      <c r="K55" s="224"/>
      <c r="L55" s="354"/>
      <c r="M55" s="354"/>
      <c r="N55" s="354"/>
      <c r="O55" s="354"/>
      <c r="P55" s="354"/>
      <c r="Q55" s="225"/>
      <c r="R55" s="225"/>
      <c r="S55" s="225"/>
      <c r="T55" s="225"/>
      <c r="U55" s="225"/>
      <c r="V55" s="355"/>
      <c r="W55" s="356"/>
      <c r="X55" s="356"/>
      <c r="Y55" s="356"/>
      <c r="Z55" s="356"/>
      <c r="AA55" s="226"/>
      <c r="AB55" s="226"/>
      <c r="AC55" s="226"/>
      <c r="AD55" s="226"/>
      <c r="AE55" s="226"/>
    </row>
    <row r="56" spans="1:31" s="201" customFormat="1" ht="19.5" customHeight="1">
      <c r="A56" s="238" t="s">
        <v>423</v>
      </c>
      <c r="B56" s="239"/>
      <c r="C56" s="240"/>
      <c r="D56" s="240"/>
      <c r="E56" s="241"/>
      <c r="F56" s="241"/>
      <c r="G56" s="241"/>
      <c r="H56" s="241"/>
      <c r="I56" s="241"/>
      <c r="J56" s="241"/>
      <c r="K56" s="241"/>
      <c r="L56" s="240"/>
      <c r="M56" s="239"/>
      <c r="N56" s="242"/>
      <c r="O56" s="239"/>
      <c r="P56" s="240"/>
      <c r="Q56" s="241"/>
      <c r="R56" s="241"/>
      <c r="S56" s="241"/>
      <c r="T56" s="240"/>
      <c r="U56" s="240"/>
      <c r="V56" s="353"/>
      <c r="W56" s="353"/>
      <c r="X56" s="353"/>
      <c r="Y56" s="353"/>
      <c r="Z56" s="353"/>
      <c r="AA56" s="238" t="s">
        <v>431</v>
      </c>
      <c r="AB56" s="240"/>
      <c r="AC56" s="240"/>
      <c r="AD56" s="240"/>
      <c r="AE56" s="227"/>
    </row>
    <row r="57" spans="1:31" ht="20.100000000000001" customHeight="1">
      <c r="B57" s="202"/>
      <c r="C57" s="202"/>
      <c r="D57" s="202"/>
      <c r="E57" s="202"/>
      <c r="F57" s="202"/>
      <c r="G57" s="228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8"/>
      <c r="U57" s="228"/>
    </row>
    <row r="58" spans="1:31" ht="20.100000000000001" customHeight="1">
      <c r="B58" s="202"/>
      <c r="C58" s="202"/>
      <c r="D58" s="202"/>
      <c r="E58" s="202"/>
      <c r="F58" s="202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</row>
    <row r="59" spans="1:31">
      <c r="B59" s="202"/>
      <c r="C59" s="202"/>
      <c r="D59" s="202"/>
      <c r="E59" s="202"/>
      <c r="F59" s="202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</row>
    <row r="60" spans="1:31">
      <c r="B60" s="203"/>
    </row>
    <row r="63" spans="1:31">
      <c r="B63" s="204"/>
    </row>
    <row r="64" spans="1:31">
      <c r="B64" s="204"/>
    </row>
    <row r="65" spans="2:2">
      <c r="B65" s="204"/>
    </row>
    <row r="66" spans="2:2">
      <c r="B66" s="204"/>
    </row>
    <row r="67" spans="2:2">
      <c r="B67" s="204"/>
    </row>
    <row r="68" spans="2:2">
      <c r="B68" s="204"/>
    </row>
    <row r="69" spans="2:2">
      <c r="B69" s="204"/>
    </row>
  </sheetData>
  <mergeCells count="254">
    <mergeCell ref="V6:Y6"/>
    <mergeCell ref="V7:Y7"/>
    <mergeCell ref="AC3:AE4"/>
    <mergeCell ref="Z5:AB5"/>
    <mergeCell ref="Z3:AB4"/>
    <mergeCell ref="AC17:AE17"/>
    <mergeCell ref="AC18:AE18"/>
    <mergeCell ref="Q14:Y14"/>
    <mergeCell ref="AC8:AE8"/>
    <mergeCell ref="AC5:AE5"/>
    <mergeCell ref="AC7:AE7"/>
    <mergeCell ref="Z7:AB7"/>
    <mergeCell ref="Z6:AB6"/>
    <mergeCell ref="AC6:AE6"/>
    <mergeCell ref="Z8:AB8"/>
    <mergeCell ref="N6:Q6"/>
    <mergeCell ref="R4:U4"/>
    <mergeCell ref="Z20:AB20"/>
    <mergeCell ref="W27:Z27"/>
    <mergeCell ref="AC9:AE9"/>
    <mergeCell ref="AC10:AE10"/>
    <mergeCell ref="G17:M17"/>
    <mergeCell ref="N14:P16"/>
    <mergeCell ref="R27:U27"/>
    <mergeCell ref="V10:Y10"/>
    <mergeCell ref="W22:Y22"/>
    <mergeCell ref="N10:Q10"/>
    <mergeCell ref="R9:U9"/>
    <mergeCell ref="Z9:AB9"/>
    <mergeCell ref="Z10:AB10"/>
    <mergeCell ref="Z14:AB16"/>
    <mergeCell ref="Z17:AB17"/>
    <mergeCell ref="R10:U10"/>
    <mergeCell ref="V9:Y9"/>
    <mergeCell ref="Z22:AB22"/>
    <mergeCell ref="AC22:AE22"/>
    <mergeCell ref="AC14:AE16"/>
    <mergeCell ref="AC19:AE19"/>
    <mergeCell ref="AC20:AE20"/>
    <mergeCell ref="AC21:AE21"/>
    <mergeCell ref="AB27:AE27"/>
    <mergeCell ref="A26:A28"/>
    <mergeCell ref="A42:A44"/>
    <mergeCell ref="G21:M21"/>
    <mergeCell ref="A22:M22"/>
    <mergeCell ref="Z48:AE48"/>
    <mergeCell ref="Z49:AE49"/>
    <mergeCell ref="S49:T49"/>
    <mergeCell ref="U49:Y49"/>
    <mergeCell ref="S47:T47"/>
    <mergeCell ref="C47:D47"/>
    <mergeCell ref="Z46:AE46"/>
    <mergeCell ref="I47:J47"/>
    <mergeCell ref="AA26:AE26"/>
    <mergeCell ref="V26:Z26"/>
    <mergeCell ref="Q26:U26"/>
    <mergeCell ref="Z47:AE47"/>
    <mergeCell ref="U42:Y44"/>
    <mergeCell ref="U45:Y45"/>
    <mergeCell ref="U46:Y46"/>
    <mergeCell ref="K45:L45"/>
    <mergeCell ref="M47:N47"/>
    <mergeCell ref="K47:L47"/>
    <mergeCell ref="AA27:AA28"/>
    <mergeCell ref="V27:V28"/>
    <mergeCell ref="G26:K26"/>
    <mergeCell ref="G27:G28"/>
    <mergeCell ref="M27:P27"/>
    <mergeCell ref="L26:P26"/>
    <mergeCell ref="Q47:R47"/>
    <mergeCell ref="Q46:R46"/>
    <mergeCell ref="Z42:AE44"/>
    <mergeCell ref="Z45:AE45"/>
    <mergeCell ref="I45:J45"/>
    <mergeCell ref="O44:P44"/>
    <mergeCell ref="C51:D51"/>
    <mergeCell ref="B26:F28"/>
    <mergeCell ref="C45:D45"/>
    <mergeCell ref="G45:H45"/>
    <mergeCell ref="Q44:R44"/>
    <mergeCell ref="A37:F37"/>
    <mergeCell ref="O48:P48"/>
    <mergeCell ref="O49:P49"/>
    <mergeCell ref="I48:J48"/>
    <mergeCell ref="K48:L48"/>
    <mergeCell ref="G46:H46"/>
    <mergeCell ref="B30:F30"/>
    <mergeCell ref="B29:F29"/>
    <mergeCell ref="H27:K27"/>
    <mergeCell ref="B42:B44"/>
    <mergeCell ref="Q45:R45"/>
    <mergeCell ref="C46:D46"/>
    <mergeCell ref="E46:F46"/>
    <mergeCell ref="K46:L46"/>
    <mergeCell ref="O46:P46"/>
    <mergeCell ref="M46:N46"/>
    <mergeCell ref="I46:J46"/>
    <mergeCell ref="Q27:Q28"/>
    <mergeCell ref="O47:P47"/>
    <mergeCell ref="C9:F9"/>
    <mergeCell ref="G20:M20"/>
    <mergeCell ref="G9:M9"/>
    <mergeCell ref="A10:M10"/>
    <mergeCell ref="N9:Q9"/>
    <mergeCell ref="G14:M16"/>
    <mergeCell ref="C17:F17"/>
    <mergeCell ref="A14:A16"/>
    <mergeCell ref="B14:B16"/>
    <mergeCell ref="C14:F16"/>
    <mergeCell ref="N17:P17"/>
    <mergeCell ref="Q18:S18"/>
    <mergeCell ref="Q19:S19"/>
    <mergeCell ref="C19:F19"/>
    <mergeCell ref="G19:M19"/>
    <mergeCell ref="N18:P18"/>
    <mergeCell ref="N19:P19"/>
    <mergeCell ref="N20:P20"/>
    <mergeCell ref="C20:F20"/>
    <mergeCell ref="C18:F18"/>
    <mergeCell ref="G18:M18"/>
    <mergeCell ref="A3:A4"/>
    <mergeCell ref="B3:B4"/>
    <mergeCell ref="C3:F4"/>
    <mergeCell ref="N8:Q8"/>
    <mergeCell ref="G7:M7"/>
    <mergeCell ref="G8:M8"/>
    <mergeCell ref="N7:Q7"/>
    <mergeCell ref="C8:F8"/>
    <mergeCell ref="C5:F5"/>
    <mergeCell ref="N3:Y3"/>
    <mergeCell ref="C6:F6"/>
    <mergeCell ref="V8:Y8"/>
    <mergeCell ref="R8:U8"/>
    <mergeCell ref="R7:U7"/>
    <mergeCell ref="C7:F7"/>
    <mergeCell ref="G3:M4"/>
    <mergeCell ref="G5:M5"/>
    <mergeCell ref="G6:M6"/>
    <mergeCell ref="R6:U6"/>
    <mergeCell ref="R5:U5"/>
    <mergeCell ref="N4:Q4"/>
    <mergeCell ref="N5:Q5"/>
    <mergeCell ref="V4:Y4"/>
    <mergeCell ref="V5:Y5"/>
    <mergeCell ref="B32:F32"/>
    <mergeCell ref="B31:F31"/>
    <mergeCell ref="A38:F38"/>
    <mergeCell ref="Z50:AE50"/>
    <mergeCell ref="G50:H50"/>
    <mergeCell ref="I50:J50"/>
    <mergeCell ref="K50:L50"/>
    <mergeCell ref="O50:P50"/>
    <mergeCell ref="I49:J49"/>
    <mergeCell ref="G49:H49"/>
    <mergeCell ref="K49:L49"/>
    <mergeCell ref="M49:N49"/>
    <mergeCell ref="E42:F44"/>
    <mergeCell ref="E45:F45"/>
    <mergeCell ref="G42:H44"/>
    <mergeCell ref="M43:N44"/>
    <mergeCell ref="C42:D44"/>
    <mergeCell ref="I42:J44"/>
    <mergeCell ref="K43:L44"/>
    <mergeCell ref="K42:T42"/>
    <mergeCell ref="S45:T45"/>
    <mergeCell ref="O45:P45"/>
    <mergeCell ref="O43:T43"/>
    <mergeCell ref="M45:N45"/>
    <mergeCell ref="Z51:AE51"/>
    <mergeCell ref="S44:T44"/>
    <mergeCell ref="Q49:R49"/>
    <mergeCell ref="Q50:R50"/>
    <mergeCell ref="W15:Y16"/>
    <mergeCell ref="W17:Y17"/>
    <mergeCell ref="Q15:S16"/>
    <mergeCell ref="T15:V16"/>
    <mergeCell ref="T17:V17"/>
    <mergeCell ref="Q17:S17"/>
    <mergeCell ref="T18:V18"/>
    <mergeCell ref="S48:T48"/>
    <mergeCell ref="U48:Y48"/>
    <mergeCell ref="S50:T50"/>
    <mergeCell ref="Z21:AB21"/>
    <mergeCell ref="T21:V21"/>
    <mergeCell ref="W18:Y18"/>
    <mergeCell ref="W19:Y19"/>
    <mergeCell ref="Z18:AB18"/>
    <mergeCell ref="Z19:AB19"/>
    <mergeCell ref="Q20:S20"/>
    <mergeCell ref="U50:Y50"/>
    <mergeCell ref="S46:T46"/>
    <mergeCell ref="T19:V19"/>
    <mergeCell ref="G51:H51"/>
    <mergeCell ref="E53:F53"/>
    <mergeCell ref="G53:H53"/>
    <mergeCell ref="I52:J52"/>
    <mergeCell ref="M53:N53"/>
    <mergeCell ref="U53:Y53"/>
    <mergeCell ref="O53:P53"/>
    <mergeCell ref="I53:J53"/>
    <mergeCell ref="K52:L52"/>
    <mergeCell ref="K51:L51"/>
    <mergeCell ref="I51:J51"/>
    <mergeCell ref="S51:T51"/>
    <mergeCell ref="U51:Y51"/>
    <mergeCell ref="Q51:R51"/>
    <mergeCell ref="W20:Y20"/>
    <mergeCell ref="T22:V22"/>
    <mergeCell ref="Q21:S21"/>
    <mergeCell ref="Q22:S22"/>
    <mergeCell ref="W21:Y21"/>
    <mergeCell ref="T20:V20"/>
    <mergeCell ref="C49:D49"/>
    <mergeCell ref="E49:F49"/>
    <mergeCell ref="Q48:R48"/>
    <mergeCell ref="U47:Y47"/>
    <mergeCell ref="N21:P21"/>
    <mergeCell ref="N22:P22"/>
    <mergeCell ref="L27:L28"/>
    <mergeCell ref="E47:F47"/>
    <mergeCell ref="G47:H47"/>
    <mergeCell ref="E48:F48"/>
    <mergeCell ref="C48:D48"/>
    <mergeCell ref="M48:N48"/>
    <mergeCell ref="G48:H48"/>
    <mergeCell ref="C21:F21"/>
    <mergeCell ref="B36:F36"/>
    <mergeCell ref="B35:F35"/>
    <mergeCell ref="B34:F34"/>
    <mergeCell ref="B33:F33"/>
    <mergeCell ref="V56:Z56"/>
    <mergeCell ref="B55:F55"/>
    <mergeCell ref="L55:P55"/>
    <mergeCell ref="V55:Z55"/>
    <mergeCell ref="Q53:R53"/>
    <mergeCell ref="K53:L53"/>
    <mergeCell ref="S53:T53"/>
    <mergeCell ref="G52:H52"/>
    <mergeCell ref="C50:D50"/>
    <mergeCell ref="E50:F50"/>
    <mergeCell ref="M51:N51"/>
    <mergeCell ref="O51:P51"/>
    <mergeCell ref="M50:N50"/>
    <mergeCell ref="E51:F51"/>
    <mergeCell ref="Z53:AE53"/>
    <mergeCell ref="A53:D53"/>
    <mergeCell ref="C52:D52"/>
    <mergeCell ref="E52:F52"/>
    <mergeCell ref="M52:N52"/>
    <mergeCell ref="Z52:AE52"/>
    <mergeCell ref="O52:P52"/>
    <mergeCell ref="S52:T52"/>
    <mergeCell ref="U52:Y52"/>
    <mergeCell ref="Q52:R52"/>
  </mergeCells>
  <phoneticPr fontId="3" type="noConversion"/>
  <printOptions horizontalCentered="1"/>
  <pageMargins left="0.78740157480314965" right="0.78740157480314965" top="1.1811023622047245" bottom="0.39370078740157483" header="0" footer="0"/>
  <pageSetup paperSize="9" scale="75" fitToHeight="4" orientation="landscape" verticalDpi="1200" r:id="rId1"/>
  <headerFooter alignWithMargins="0"/>
  <ignoredErrors>
    <ignoredError sqref="H37:AE37 N10 R10:Y10 Q22 T22 W22 E53:T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12</vt:i4>
      </vt:variant>
    </vt:vector>
  </HeadingPairs>
  <TitlesOfParts>
    <vt:vector size="20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Наталiя</cp:lastModifiedBy>
  <cp:lastPrinted>2021-11-12T12:07:21Z</cp:lastPrinted>
  <dcterms:created xsi:type="dcterms:W3CDTF">2003-03-13T16:00:22Z</dcterms:created>
  <dcterms:modified xsi:type="dcterms:W3CDTF">2021-11-18T07:08:40Z</dcterms:modified>
</cp:coreProperties>
</file>